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1300" windowHeight="11250" activeTab="1"/>
  </bookViews>
  <sheets>
    <sheet name="Nas" sheetId="3" r:id="rId1"/>
    <sheet name="Sta" sheetId="1" r:id="rId2"/>
  </sheets>
  <definedNames>
    <definedName name="_xlnm.Print_Area" localSheetId="0">Nas!$B$1:$AC$71</definedName>
    <definedName name="_xlnm.Print_Area" localSheetId="1">Sta!$C$1:$AH$71</definedName>
  </definedNames>
  <calcPr calcId="125725"/>
</workbook>
</file>

<file path=xl/calcChain.xml><?xml version="1.0" encoding="utf-8"?>
<calcChain xmlns="http://schemas.openxmlformats.org/spreadsheetml/2006/main">
  <c r="N55" i="1"/>
  <c r="AH59"/>
  <c r="AH57"/>
  <c r="AH47"/>
  <c r="AH45"/>
  <c r="AE45" s="1"/>
  <c r="N61"/>
  <c r="J42"/>
  <c r="J55"/>
  <c r="AE44"/>
  <c r="AE59"/>
  <c r="AE57"/>
  <c r="AE58"/>
  <c r="AE56"/>
  <c r="AB59"/>
  <c r="AB57"/>
  <c r="AB45"/>
  <c r="W59"/>
  <c r="W58"/>
  <c r="W57"/>
  <c r="W56"/>
  <c r="W44"/>
  <c r="W45"/>
  <c r="P45"/>
  <c r="N45"/>
  <c r="O59"/>
  <c r="AC42" i="3"/>
  <c r="AA58"/>
  <c r="AA56"/>
  <c r="AA44"/>
  <c r="AA42" s="1"/>
  <c r="V58"/>
  <c r="V44"/>
  <c r="V42" s="1"/>
  <c r="X42"/>
  <c r="V56"/>
  <c r="AH42" i="1"/>
  <c r="AA46" i="3"/>
  <c r="O9"/>
  <c r="AE46" i="1"/>
  <c r="AE42" s="1"/>
  <c r="AE47"/>
  <c r="AG42"/>
  <c r="W46"/>
  <c r="W42"/>
  <c r="AB42"/>
  <c r="AB47"/>
  <c r="W47" s="1"/>
  <c r="O42" i="3"/>
  <c r="O65"/>
  <c r="Z9" i="1"/>
  <c r="Z65"/>
  <c r="T42"/>
  <c r="O42"/>
  <c r="N57"/>
  <c r="P61"/>
  <c r="T51"/>
  <c r="O51"/>
  <c r="N51"/>
  <c r="S9"/>
  <c r="S65" s="1"/>
  <c r="S24"/>
  <c r="V23" i="3"/>
  <c r="V29"/>
  <c r="N47" i="1"/>
  <c r="Y38"/>
  <c r="AA38"/>
  <c r="AF38"/>
  <c r="AG38"/>
  <c r="AG24"/>
  <c r="Z24"/>
  <c r="AA24"/>
  <c r="Y32"/>
  <c r="AE23"/>
  <c r="AE37"/>
  <c r="AD9"/>
  <c r="W23"/>
  <c r="W37"/>
  <c r="V9"/>
  <c r="V37" i="3"/>
  <c r="AD42" i="1"/>
  <c r="AD65" s="1"/>
  <c r="V42"/>
  <c r="V65" s="1"/>
  <c r="AH9"/>
  <c r="AG9"/>
  <c r="AF9"/>
  <c r="Y9"/>
  <c r="X9"/>
  <c r="G42"/>
  <c r="H60"/>
  <c r="H62"/>
  <c r="H46"/>
  <c r="H50"/>
  <c r="H56"/>
  <c r="H54"/>
  <c r="H44"/>
  <c r="H58"/>
  <c r="G9"/>
  <c r="H23"/>
  <c r="AC9" i="3"/>
  <c r="AB9"/>
  <c r="AA23"/>
  <c r="AA37"/>
  <c r="AA29"/>
  <c r="Z9"/>
  <c r="U9"/>
  <c r="Z42"/>
  <c r="U42"/>
  <c r="F42"/>
  <c r="G50"/>
  <c r="G58"/>
  <c r="G60"/>
  <c r="G46"/>
  <c r="G44"/>
  <c r="G54"/>
  <c r="G56"/>
  <c r="G48"/>
  <c r="F9"/>
  <c r="G19"/>
  <c r="G21"/>
  <c r="E62" i="1"/>
  <c r="E60"/>
  <c r="E58"/>
  <c r="E56"/>
  <c r="E54"/>
  <c r="E52"/>
  <c r="E50"/>
  <c r="E48"/>
  <c r="E46"/>
  <c r="E44"/>
  <c r="E42" s="1"/>
  <c r="E39"/>
  <c r="E37"/>
  <c r="E35"/>
  <c r="E33"/>
  <c r="E31"/>
  <c r="E27"/>
  <c r="E25"/>
  <c r="E23"/>
  <c r="E21"/>
  <c r="E19"/>
  <c r="E17"/>
  <c r="E15"/>
  <c r="E11"/>
  <c r="E9" s="1"/>
  <c r="F65" i="3"/>
  <c r="N61" s="1"/>
  <c r="L59"/>
  <c r="N57"/>
  <c r="N49"/>
  <c r="H40"/>
  <c r="L40"/>
  <c r="L36"/>
  <c r="L32"/>
  <c r="L30"/>
  <c r="R28"/>
  <c r="H28"/>
  <c r="L26"/>
  <c r="L24"/>
  <c r="I20"/>
  <c r="Q20"/>
  <c r="L18"/>
  <c r="N16"/>
  <c r="S14"/>
  <c r="L14"/>
  <c r="H12"/>
  <c r="D56"/>
  <c r="D58"/>
  <c r="D60"/>
  <c r="D62"/>
  <c r="D50"/>
  <c r="D52"/>
  <c r="D54"/>
  <c r="D48"/>
  <c r="D46"/>
  <c r="D44"/>
  <c r="D42" s="1"/>
  <c r="D65" s="1"/>
  <c r="D39"/>
  <c r="D37"/>
  <c r="D35"/>
  <c r="D33"/>
  <c r="D31"/>
  <c r="D29"/>
  <c r="D27"/>
  <c r="D25"/>
  <c r="D23"/>
  <c r="D21"/>
  <c r="D19"/>
  <c r="D17"/>
  <c r="D15"/>
  <c r="D13"/>
  <c r="D11"/>
  <c r="D9" s="1"/>
  <c r="AG40" i="1"/>
  <c r="AF36"/>
  <c r="AG36"/>
  <c r="AG32"/>
  <c r="AG28"/>
  <c r="AG26"/>
  <c r="AH16"/>
  <c r="AG16"/>
  <c r="AA40"/>
  <c r="Y36"/>
  <c r="AA36"/>
  <c r="AA32"/>
  <c r="AA28"/>
  <c r="AB16"/>
  <c r="AA16"/>
  <c r="X26"/>
  <c r="AA26"/>
  <c r="P63"/>
  <c r="Q61"/>
  <c r="N59"/>
  <c r="P59"/>
  <c r="R59"/>
  <c r="P57"/>
  <c r="P55"/>
  <c r="P53"/>
  <c r="P51"/>
  <c r="P49"/>
  <c r="P47"/>
  <c r="N40"/>
  <c r="O40"/>
  <c r="N38"/>
  <c r="O38"/>
  <c r="O36"/>
  <c r="I34"/>
  <c r="L34"/>
  <c r="N34"/>
  <c r="O34"/>
  <c r="N32"/>
  <c r="J28"/>
  <c r="N28"/>
  <c r="O28"/>
  <c r="O26"/>
  <c r="O24"/>
  <c r="N24"/>
  <c r="M24"/>
  <c r="K22"/>
  <c r="O22"/>
  <c r="O20"/>
  <c r="N18"/>
  <c r="P18"/>
  <c r="O18"/>
  <c r="P16"/>
  <c r="Z65" i="3"/>
  <c r="AC59" s="1"/>
  <c r="AB40"/>
  <c r="AB36"/>
  <c r="AA36" s="1"/>
  <c r="AB32"/>
  <c r="AB28"/>
  <c r="AA28" s="1"/>
  <c r="AB16"/>
  <c r="AB14"/>
  <c r="AA40"/>
  <c r="AA32"/>
  <c r="AA14"/>
  <c r="U65"/>
  <c r="W38" s="1"/>
  <c r="V38" s="1"/>
  <c r="W36"/>
  <c r="V36" s="1"/>
  <c r="W32"/>
  <c r="V32" s="1"/>
  <c r="W28"/>
  <c r="V28" s="1"/>
  <c r="W26"/>
  <c r="V26" s="1"/>
  <c r="W16"/>
  <c r="AA34"/>
  <c r="AA22"/>
  <c r="AA20"/>
  <c r="AA18"/>
  <c r="AA12"/>
  <c r="V22"/>
  <c r="V20"/>
  <c r="V18"/>
  <c r="V12"/>
  <c r="V34"/>
  <c r="S66"/>
  <c r="R66"/>
  <c r="G32"/>
  <c r="G36"/>
  <c r="G49"/>
  <c r="G53"/>
  <c r="G57"/>
  <c r="H66"/>
  <c r="AE40" i="1"/>
  <c r="AE36"/>
  <c r="AE32"/>
  <c r="AE28"/>
  <c r="AE26"/>
  <c r="AE16"/>
  <c r="W40"/>
  <c r="W36"/>
  <c r="W32"/>
  <c r="W28"/>
  <c r="W26"/>
  <c r="W16"/>
  <c r="H18"/>
  <c r="H20"/>
  <c r="H22"/>
  <c r="H24"/>
  <c r="H26"/>
  <c r="H28"/>
  <c r="H34"/>
  <c r="H36"/>
  <c r="H40"/>
  <c r="H38"/>
  <c r="H47"/>
  <c r="H49"/>
  <c r="H51"/>
  <c r="H53"/>
  <c r="H55"/>
  <c r="H57"/>
  <c r="H59"/>
  <c r="H61"/>
  <c r="H63"/>
  <c r="H45"/>
  <c r="AE12"/>
  <c r="AE18"/>
  <c r="AE20"/>
  <c r="AE22"/>
  <c r="AE24"/>
  <c r="AE34"/>
  <c r="AE38"/>
  <c r="W12"/>
  <c r="W18"/>
  <c r="W20"/>
  <c r="W22"/>
  <c r="W24"/>
  <c r="W34"/>
  <c r="W38"/>
  <c r="N42"/>
  <c r="R42"/>
  <c r="Q42"/>
  <c r="P42"/>
  <c r="AB9"/>
  <c r="AA9"/>
  <c r="N9"/>
  <c r="M9"/>
  <c r="L9"/>
  <c r="K9"/>
  <c r="J9"/>
  <c r="I9"/>
  <c r="P9"/>
  <c r="L42" i="3"/>
  <c r="L65" s="1"/>
  <c r="N42"/>
  <c r="X9"/>
  <c r="W9"/>
  <c r="S9"/>
  <c r="H9"/>
  <c r="K9"/>
  <c r="J9"/>
  <c r="I9"/>
  <c r="R9"/>
  <c r="Q9"/>
  <c r="P9"/>
  <c r="N9"/>
  <c r="M9"/>
  <c r="L9"/>
  <c r="D42" i="1"/>
  <c r="D9"/>
  <c r="D65"/>
  <c r="C9" i="3"/>
  <c r="C65"/>
  <c r="AE11" i="1"/>
  <c r="AE9" s="1"/>
  <c r="AE15"/>
  <c r="AE17"/>
  <c r="AE19"/>
  <c r="AE21"/>
  <c r="AE25"/>
  <c r="AE27"/>
  <c r="AE31"/>
  <c r="AE33"/>
  <c r="AE35"/>
  <c r="AE39"/>
  <c r="W11"/>
  <c r="W9" s="1"/>
  <c r="W65" s="1"/>
  <c r="V67" s="1"/>
  <c r="W15"/>
  <c r="W17"/>
  <c r="W19"/>
  <c r="W21"/>
  <c r="W25"/>
  <c r="W27"/>
  <c r="W31"/>
  <c r="W33"/>
  <c r="W35"/>
  <c r="W39"/>
  <c r="H48"/>
  <c r="H42" s="1"/>
  <c r="H52"/>
  <c r="O11"/>
  <c r="O12" s="1"/>
  <c r="H12" s="1"/>
  <c r="H11"/>
  <c r="O15"/>
  <c r="O16" s="1"/>
  <c r="H16" s="1"/>
  <c r="H15"/>
  <c r="H17"/>
  <c r="H19"/>
  <c r="H21"/>
  <c r="H25"/>
  <c r="H27"/>
  <c r="O31"/>
  <c r="O32" s="1"/>
  <c r="H32" s="1"/>
  <c r="H33"/>
  <c r="H35"/>
  <c r="H37"/>
  <c r="H39"/>
  <c r="G65"/>
  <c r="AA31" i="3"/>
  <c r="V31"/>
  <c r="X65" i="1"/>
  <c r="AF65"/>
  <c r="Y65"/>
  <c r="AH65"/>
  <c r="AG65"/>
  <c r="AB65"/>
  <c r="AA65"/>
  <c r="AA39" i="3"/>
  <c r="AA35"/>
  <c r="AA33"/>
  <c r="AA27"/>
  <c r="AA25"/>
  <c r="AA21"/>
  <c r="AA19"/>
  <c r="AA17"/>
  <c r="AA15"/>
  <c r="AA13"/>
  <c r="AA11"/>
  <c r="AA9" s="1"/>
  <c r="V39"/>
  <c r="V35"/>
  <c r="V33"/>
  <c r="V27"/>
  <c r="V25"/>
  <c r="V21"/>
  <c r="V19"/>
  <c r="V17"/>
  <c r="V15"/>
  <c r="V13"/>
  <c r="V11"/>
  <c r="V9" s="1"/>
  <c r="AC65"/>
  <c r="AB65"/>
  <c r="X65"/>
  <c r="W65"/>
  <c r="K65" i="1"/>
  <c r="Q65"/>
  <c r="G52" i="3"/>
  <c r="G42" s="1"/>
  <c r="G62"/>
  <c r="G11"/>
  <c r="G9" s="1"/>
  <c r="G13"/>
  <c r="G15"/>
  <c r="G17"/>
  <c r="G23"/>
  <c r="G25"/>
  <c r="G27"/>
  <c r="G29"/>
  <c r="G31"/>
  <c r="G33"/>
  <c r="G35"/>
  <c r="G37"/>
  <c r="G39"/>
  <c r="I65" i="1"/>
  <c r="T65"/>
  <c r="R65"/>
  <c r="P65"/>
  <c r="N65"/>
  <c r="M65"/>
  <c r="L65"/>
  <c r="J65"/>
  <c r="I65" i="3"/>
  <c r="S65"/>
  <c r="R65"/>
  <c r="Q65"/>
  <c r="P65"/>
  <c r="N65"/>
  <c r="M65"/>
  <c r="K65"/>
  <c r="J65"/>
  <c r="H65"/>
  <c r="G65" l="1"/>
  <c r="F67" s="1"/>
  <c r="E65" i="1"/>
  <c r="AE65"/>
  <c r="AD67" s="1"/>
  <c r="V65" i="3"/>
  <c r="U67" s="1"/>
  <c r="AA65"/>
  <c r="Z67" s="1"/>
  <c r="AA59"/>
  <c r="H31" i="1"/>
  <c r="H9" s="1"/>
  <c r="H65" s="1"/>
  <c r="G67" s="1"/>
  <c r="O9"/>
  <c r="O65" s="1"/>
  <c r="W14" i="3"/>
  <c r="V14" s="1"/>
  <c r="X16"/>
  <c r="V16" s="1"/>
  <c r="L12"/>
  <c r="G12" s="1"/>
  <c r="M14"/>
  <c r="L16"/>
  <c r="G16" s="1"/>
  <c r="Q18"/>
  <c r="L20"/>
  <c r="J20"/>
  <c r="L22"/>
  <c r="G22" s="1"/>
  <c r="P24"/>
  <c r="K26"/>
  <c r="L28"/>
  <c r="G28" s="1"/>
  <c r="N30"/>
  <c r="G30" s="1"/>
  <c r="L34"/>
  <c r="I34"/>
  <c r="L38"/>
  <c r="G38" s="1"/>
  <c r="J40"/>
  <c r="N47"/>
  <c r="G47" s="1"/>
  <c r="N55"/>
  <c r="N59"/>
  <c r="G59" s="1"/>
  <c r="N63"/>
  <c r="AB24"/>
  <c r="AA24" s="1"/>
  <c r="N51"/>
  <c r="G51" s="1"/>
  <c r="N45"/>
  <c r="G45" s="1"/>
  <c r="L55"/>
  <c r="G55" s="1"/>
  <c r="O61"/>
  <c r="O66" s="1"/>
  <c r="W30"/>
  <c r="V30" s="1"/>
  <c r="AB30"/>
  <c r="AA30" s="1"/>
  <c r="X45"/>
  <c r="V45" s="1"/>
  <c r="AB38"/>
  <c r="AC16"/>
  <c r="AA16" s="1"/>
  <c r="AC45"/>
  <c r="AA45" s="1"/>
  <c r="AC57"/>
  <c r="AA57" s="1"/>
  <c r="W40"/>
  <c r="W24"/>
  <c r="V24" s="1"/>
  <c r="X57"/>
  <c r="V57" s="1"/>
  <c r="AB26"/>
  <c r="AA26" s="1"/>
  <c r="AC47"/>
  <c r="AA47" s="1"/>
  <c r="X59"/>
  <c r="V59" l="1"/>
  <c r="X66"/>
  <c r="N66"/>
  <c r="G63"/>
  <c r="G34"/>
  <c r="I66"/>
  <c r="W66"/>
  <c r="V40"/>
  <c r="AB66"/>
  <c r="AA38"/>
  <c r="AA66" s="1"/>
  <c r="P66"/>
  <c r="G24"/>
  <c r="Q66"/>
  <c r="G18"/>
  <c r="G14"/>
  <c r="M66"/>
  <c r="G20"/>
  <c r="L66"/>
  <c r="G61"/>
  <c r="G40"/>
  <c r="J66"/>
  <c r="G26"/>
  <c r="K66"/>
  <c r="AC66"/>
  <c r="V66" l="1"/>
  <c r="G66"/>
</calcChain>
</file>

<file path=xl/sharedStrings.xml><?xml version="1.0" encoding="utf-8"?>
<sst xmlns="http://schemas.openxmlformats.org/spreadsheetml/2006/main" count="240" uniqueCount="104">
  <si>
    <t xml:space="preserve">STATE </t>
  </si>
  <si>
    <t xml:space="preserve"> NORTH </t>
  </si>
  <si>
    <t>KRT</t>
  </si>
  <si>
    <t>Khartoum</t>
  </si>
  <si>
    <t>SDF</t>
  </si>
  <si>
    <t>GEZ</t>
  </si>
  <si>
    <t>AlGazera</t>
  </si>
  <si>
    <t>NKR</t>
  </si>
  <si>
    <t>NDF</t>
  </si>
  <si>
    <t>KAS</t>
  </si>
  <si>
    <t>Kassala</t>
  </si>
  <si>
    <t>WNI</t>
  </si>
  <si>
    <t>White Nile</t>
  </si>
  <si>
    <t>SKR</t>
  </si>
  <si>
    <t>RES</t>
  </si>
  <si>
    <t>Red Sea</t>
  </si>
  <si>
    <t>WDF</t>
  </si>
  <si>
    <t>GAD</t>
  </si>
  <si>
    <t>AlGadarif</t>
  </si>
  <si>
    <t>SIN</t>
  </si>
  <si>
    <t>Sennar</t>
  </si>
  <si>
    <t>RNI</t>
  </si>
  <si>
    <t>River Nile</t>
  </si>
  <si>
    <t>BNI</t>
  </si>
  <si>
    <t>Blue Nile</t>
  </si>
  <si>
    <t>NOR</t>
  </si>
  <si>
    <t>Northern</t>
  </si>
  <si>
    <t xml:space="preserve"> SOUTH</t>
  </si>
  <si>
    <t>CEQ</t>
  </si>
  <si>
    <t>WAP</t>
  </si>
  <si>
    <t>Warrap</t>
  </si>
  <si>
    <t>UPN</t>
  </si>
  <si>
    <t>Upper Nile</t>
  </si>
  <si>
    <t>EEQ</t>
  </si>
  <si>
    <t>JON</t>
  </si>
  <si>
    <t>NBG</t>
  </si>
  <si>
    <t>LAK</t>
  </si>
  <si>
    <t>Lakes</t>
  </si>
  <si>
    <t>WEQ</t>
  </si>
  <si>
    <t>UNI</t>
  </si>
  <si>
    <t>WBG</t>
  </si>
  <si>
    <t>TOTAL</t>
  </si>
  <si>
    <t>BEJA</t>
  </si>
  <si>
    <t>DUP</t>
  </si>
  <si>
    <t>EDEM</t>
  </si>
  <si>
    <t>FREE</t>
  </si>
  <si>
    <t>IND</t>
  </si>
  <si>
    <t>SANU</t>
  </si>
  <si>
    <t>UMMA</t>
  </si>
  <si>
    <t>PARTY</t>
  </si>
  <si>
    <t>Darfur North</t>
  </si>
  <si>
    <t>Kordofan North</t>
  </si>
  <si>
    <t xml:space="preserve">Darfur South </t>
  </si>
  <si>
    <t xml:space="preserve">Kordofan South </t>
  </si>
  <si>
    <t xml:space="preserve">Darfur West </t>
  </si>
  <si>
    <t xml:space="preserve">Equatorial Central </t>
  </si>
  <si>
    <t xml:space="preserve">Bahr Alghazal North </t>
  </si>
  <si>
    <t>MUSLIM</t>
  </si>
  <si>
    <t xml:space="preserve">Darfur North </t>
  </si>
  <si>
    <t xml:space="preserve">Kordofan North </t>
  </si>
  <si>
    <t>Darfur West</t>
  </si>
  <si>
    <t>NUP</t>
  </si>
  <si>
    <t>NCP</t>
  </si>
  <si>
    <t>SPLM</t>
  </si>
  <si>
    <t>DUP-O</t>
  </si>
  <si>
    <t>Ref&amp;Ren</t>
  </si>
  <si>
    <t>Ren&amp;Dev</t>
  </si>
  <si>
    <t>Fed</t>
  </si>
  <si>
    <t>DC</t>
  </si>
  <si>
    <t>GEOGRAPHICAL CONSTITUENCY</t>
  </si>
  <si>
    <t>WOMAN</t>
  </si>
  <si>
    <t>Total</t>
  </si>
  <si>
    <t>Sub</t>
  </si>
  <si>
    <t xml:space="preserve">Sub </t>
  </si>
  <si>
    <t>Seats</t>
  </si>
  <si>
    <t>Seats to be filled</t>
  </si>
  <si>
    <t>poned</t>
  </si>
  <si>
    <t>Elections</t>
  </si>
  <si>
    <t>Front</t>
  </si>
  <si>
    <t>Lions</t>
  </si>
  <si>
    <t>Equatorial West</t>
  </si>
  <si>
    <t>Equatorial East</t>
  </si>
  <si>
    <t>%</t>
  </si>
  <si>
    <t>Bahr Alghazal West</t>
  </si>
  <si>
    <t>USA</t>
  </si>
  <si>
    <t>Bahr Alghazal West    (b)</t>
  </si>
  <si>
    <t>Blue Nile                    (a)</t>
  </si>
  <si>
    <t>Unity                          (c)</t>
  </si>
  <si>
    <t xml:space="preserve">(c) Unity, one (1) extra seats in SubTotal of Geographical Constituency </t>
  </si>
  <si>
    <t xml:space="preserve">(a) Blue Nile, three (3) extra seats in SubTotal of Geographical Constituency </t>
  </si>
  <si>
    <t>White Nile                  (d)</t>
  </si>
  <si>
    <t xml:space="preserve">(d) White Nile, one (1) extra seats in SubTotal of Geographical Constituency </t>
  </si>
  <si>
    <t>Equatorial Central       (e)</t>
  </si>
  <si>
    <t xml:space="preserve">(e) Equatorial Central, six (6) extra seats in SubTotal of Geographical Constituency </t>
  </si>
  <si>
    <t>(**)</t>
  </si>
  <si>
    <t xml:space="preserve">Unity                      </t>
  </si>
  <si>
    <t>(b) Bahr Alghazal West, three (3) extra seat in SubTotal of Geographical Contituency</t>
  </si>
  <si>
    <t>(*)  Post-</t>
  </si>
  <si>
    <t>(**) rescheduled</t>
  </si>
  <si>
    <t>STATE LEGISLATIVE ASSEMBLY - SEAT ALLOCATIONS</t>
  </si>
  <si>
    <t>SUDAN - 8 May 2010</t>
  </si>
  <si>
    <t>(*)  does not include deceased Candidates</t>
  </si>
  <si>
    <t>NATIONAL ASSEMBLY - SEAT ALLOCATIONS</t>
  </si>
  <si>
    <t>Jonglei</t>
  </si>
</sst>
</file>

<file path=xl/styles.xml><?xml version="1.0" encoding="utf-8"?>
<styleSheet xmlns="http://schemas.openxmlformats.org/spreadsheetml/2006/main">
  <numFmts count="2">
    <numFmt numFmtId="179" formatCode="0.0%"/>
    <numFmt numFmtId="183" formatCode="0.000000000000000%"/>
  </numFmts>
  <fonts count="16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7"/>
      <name val="Arial"/>
    </font>
    <font>
      <sz val="10"/>
      <name val="Arial"/>
      <family val="2"/>
    </font>
    <font>
      <sz val="8"/>
      <name val="Arial"/>
    </font>
    <font>
      <sz val="8"/>
      <color indexed="9"/>
      <name val="Arial"/>
    </font>
    <font>
      <b/>
      <sz val="10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6"/>
      <name val="Arial"/>
    </font>
    <font>
      <sz val="6"/>
      <color indexed="8"/>
      <name val="Arial"/>
      <family val="2"/>
    </font>
    <font>
      <b/>
      <sz val="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 style="thin">
        <color indexed="64"/>
      </top>
      <bottom/>
      <diagonal/>
    </border>
    <border>
      <left style="thin">
        <color indexed="31"/>
      </left>
      <right style="thin">
        <color indexed="64"/>
      </right>
      <top style="thin">
        <color indexed="64"/>
      </top>
      <bottom/>
      <diagonal/>
    </border>
    <border>
      <left style="thin">
        <color indexed="31"/>
      </left>
      <right style="thin">
        <color indexed="64"/>
      </right>
      <top/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64"/>
      </right>
      <top style="thin">
        <color indexed="31"/>
      </top>
      <bottom/>
      <diagonal/>
    </border>
    <border>
      <left style="thin">
        <color indexed="31"/>
      </left>
      <right style="thin">
        <color indexed="64"/>
      </right>
      <top/>
      <bottom style="thin">
        <color indexed="31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31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31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3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31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31"/>
      </bottom>
      <diagonal/>
    </border>
    <border>
      <left style="thin">
        <color indexed="64"/>
      </left>
      <right style="thin">
        <color indexed="31"/>
      </right>
      <top style="thin">
        <color indexed="64"/>
      </top>
      <bottom/>
      <diagonal/>
    </border>
    <border>
      <left style="thin">
        <color indexed="64"/>
      </left>
      <right style="thin">
        <color indexed="31"/>
      </right>
      <top style="thin">
        <color indexed="31"/>
      </top>
      <bottom/>
      <diagonal/>
    </border>
    <border>
      <left style="thin">
        <color indexed="64"/>
      </left>
      <right style="thin">
        <color indexed="31"/>
      </right>
      <top/>
      <bottom/>
      <diagonal/>
    </border>
    <border>
      <left style="thin">
        <color indexed="64"/>
      </left>
      <right style="thin">
        <color indexed="31"/>
      </right>
      <top/>
      <bottom style="thin">
        <color indexed="31"/>
      </bottom>
      <diagonal/>
    </border>
    <border>
      <left style="thin">
        <color indexed="64"/>
      </left>
      <right style="thin">
        <color indexed="31"/>
      </right>
      <top/>
      <bottom style="thin">
        <color indexed="64"/>
      </bottom>
      <diagonal/>
    </border>
    <border>
      <left style="thin">
        <color indexed="3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/>
      <diagonal/>
    </border>
    <border>
      <left/>
      <right style="thin">
        <color indexed="31"/>
      </right>
      <top/>
      <bottom style="thin">
        <color indexed="64"/>
      </bottom>
      <diagonal/>
    </border>
    <border>
      <left style="thin">
        <color indexed="31"/>
      </left>
      <right style="thin">
        <color indexed="31"/>
      </right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31"/>
      </left>
      <right/>
      <top style="thin">
        <color indexed="64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 style="thin">
        <color indexed="31"/>
      </left>
      <right/>
      <top/>
      <bottom/>
      <diagonal/>
    </border>
    <border>
      <left style="thin">
        <color indexed="3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0" fillId="0" borderId="0" xfId="0" applyFill="1"/>
    <xf numFmtId="0" fontId="3" fillId="0" borderId="0" xfId="0" applyFont="1"/>
    <xf numFmtId="0" fontId="2" fillId="0" borderId="0" xfId="0" applyFont="1" applyBorder="1" applyAlignment="1">
      <alignment horizontal="left" indent="1"/>
    </xf>
    <xf numFmtId="0" fontId="0" fillId="0" borderId="0" xfId="0" quotePrefix="1"/>
    <xf numFmtId="0" fontId="5" fillId="0" borderId="1" xfId="0" applyFont="1" applyBorder="1"/>
    <xf numFmtId="0" fontId="5" fillId="0" borderId="1" xfId="0" applyFont="1" applyFill="1" applyBorder="1"/>
    <xf numFmtId="0" fontId="6" fillId="0" borderId="1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37" fontId="1" fillId="2" borderId="12" xfId="0" applyNumberFormat="1" applyFont="1" applyFill="1" applyBorder="1"/>
    <xf numFmtId="37" fontId="1" fillId="2" borderId="13" xfId="0" applyNumberFormat="1" applyFont="1" applyFill="1" applyBorder="1"/>
    <xf numFmtId="37" fontId="1" fillId="2" borderId="14" xfId="0" applyNumberFormat="1" applyFont="1" applyFill="1" applyBorder="1"/>
    <xf numFmtId="37" fontId="1" fillId="2" borderId="15" xfId="0" applyNumberFormat="1" applyFont="1" applyFill="1" applyBorder="1"/>
    <xf numFmtId="37" fontId="1" fillId="2" borderId="12" xfId="0" applyNumberFormat="1" applyFont="1" applyFill="1" applyBorder="1" applyAlignment="1">
      <alignment horizontal="right"/>
    </xf>
    <xf numFmtId="37" fontId="1" fillId="2" borderId="14" xfId="0" applyNumberFormat="1" applyFont="1" applyFill="1" applyBorder="1" applyAlignment="1">
      <alignment horizontal="right"/>
    </xf>
    <xf numFmtId="37" fontId="1" fillId="2" borderId="15" xfId="0" applyNumberFormat="1" applyFont="1" applyFill="1" applyBorder="1" applyAlignment="1">
      <alignment horizontal="right"/>
    </xf>
    <xf numFmtId="37" fontId="7" fillId="3" borderId="12" xfId="0" applyNumberFormat="1" applyFont="1" applyFill="1" applyBorder="1" applyAlignment="1">
      <alignment horizontal="right"/>
    </xf>
    <xf numFmtId="37" fontId="7" fillId="3" borderId="14" xfId="0" applyNumberFormat="1" applyFont="1" applyFill="1" applyBorder="1" applyAlignment="1">
      <alignment horizontal="right"/>
    </xf>
    <xf numFmtId="37" fontId="7" fillId="3" borderId="15" xfId="0" applyNumberFormat="1" applyFont="1" applyFill="1" applyBorder="1" applyAlignment="1">
      <alignment horizontal="right"/>
    </xf>
    <xf numFmtId="37" fontId="7" fillId="3" borderId="13" xfId="0" applyNumberFormat="1" applyFont="1" applyFill="1" applyBorder="1" applyAlignment="1">
      <alignment horizontal="right"/>
    </xf>
    <xf numFmtId="0" fontId="1" fillId="4" borderId="12" xfId="0" applyFont="1" applyFill="1" applyBorder="1" applyAlignment="1">
      <alignment horizontal="center"/>
    </xf>
    <xf numFmtId="37" fontId="1" fillId="4" borderId="12" xfId="0" applyNumberFormat="1" applyFont="1" applyFill="1" applyBorder="1" applyAlignment="1">
      <alignment horizontal="right"/>
    </xf>
    <xf numFmtId="37" fontId="1" fillId="4" borderId="16" xfId="0" applyNumberFormat="1" applyFont="1" applyFill="1" applyBorder="1" applyAlignment="1">
      <alignment horizontal="right"/>
    </xf>
    <xf numFmtId="0" fontId="0" fillId="0" borderId="17" xfId="0" applyBorder="1"/>
    <xf numFmtId="0" fontId="5" fillId="5" borderId="1" xfId="0" applyFont="1" applyFill="1" applyBorder="1"/>
    <xf numFmtId="0" fontId="0" fillId="5" borderId="0" xfId="0" applyFill="1"/>
    <xf numFmtId="0" fontId="1" fillId="2" borderId="12" xfId="0" applyFont="1" applyFill="1" applyBorder="1"/>
    <xf numFmtId="0" fontId="0" fillId="0" borderId="12" xfId="0" applyBorder="1" applyAlignment="1">
      <alignment horizontal="center"/>
    </xf>
    <xf numFmtId="0" fontId="1" fillId="0" borderId="18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37" fontId="7" fillId="3" borderId="19" xfId="0" applyNumberFormat="1" applyFont="1" applyFill="1" applyBorder="1" applyAlignment="1">
      <alignment horizontal="right"/>
    </xf>
    <xf numFmtId="0" fontId="1" fillId="3" borderId="12" xfId="0" applyFont="1" applyFill="1" applyBorder="1" applyAlignment="1">
      <alignment vertical="center"/>
    </xf>
    <xf numFmtId="37" fontId="1" fillId="4" borderId="20" xfId="0" applyNumberFormat="1" applyFont="1" applyFill="1" applyBorder="1" applyAlignment="1">
      <alignment horizontal="right"/>
    </xf>
    <xf numFmtId="0" fontId="0" fillId="6" borderId="21" xfId="0" quotePrefix="1" applyFill="1" applyBorder="1"/>
    <xf numFmtId="0" fontId="0" fillId="6" borderId="21" xfId="0" quotePrefix="1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1" xfId="0" applyFill="1" applyBorder="1"/>
    <xf numFmtId="0" fontId="0" fillId="6" borderId="16" xfId="0" applyFill="1" applyBorder="1"/>
    <xf numFmtId="179" fontId="1" fillId="6" borderId="20" xfId="0" quotePrefix="1" applyNumberFormat="1" applyFont="1" applyFill="1" applyBorder="1"/>
    <xf numFmtId="0" fontId="0" fillId="6" borderId="16" xfId="0" applyFill="1" applyBorder="1" applyAlignment="1">
      <alignment horizontal="center"/>
    </xf>
    <xf numFmtId="0" fontId="0" fillId="0" borderId="0" xfId="0" applyFill="1" applyBorder="1"/>
    <xf numFmtId="0" fontId="1" fillId="6" borderId="20" xfId="0" applyFont="1" applyFill="1" applyBorder="1" applyAlignment="1">
      <alignment horizontal="left" indent="1"/>
    </xf>
    <xf numFmtId="179" fontId="1" fillId="0" borderId="0" xfId="0" quotePrefix="1" applyNumberFormat="1" applyFont="1" applyFill="1" applyBorder="1"/>
    <xf numFmtId="37" fontId="1" fillId="3" borderId="12" xfId="0" applyNumberFormat="1" applyFont="1" applyFill="1" applyBorder="1" applyAlignment="1">
      <alignment vertical="center"/>
    </xf>
    <xf numFmtId="37" fontId="1" fillId="4" borderId="12" xfId="0" applyNumberFormat="1" applyFont="1" applyFill="1" applyBorder="1" applyAlignment="1"/>
    <xf numFmtId="0" fontId="9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0" xfId="0" applyFont="1"/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2" fillId="0" borderId="27" xfId="0" applyFont="1" applyBorder="1"/>
    <xf numFmtId="0" fontId="11" fillId="0" borderId="2" xfId="0" applyFont="1" applyFill="1" applyBorder="1" applyAlignment="1">
      <alignment horizontal="center"/>
    </xf>
    <xf numFmtId="0" fontId="12" fillId="0" borderId="2" xfId="0" applyFont="1" applyBorder="1"/>
    <xf numFmtId="0" fontId="11" fillId="0" borderId="27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0" borderId="25" xfId="0" applyFont="1" applyBorder="1"/>
    <xf numFmtId="0" fontId="11" fillId="0" borderId="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 indent="1"/>
    </xf>
    <xf numFmtId="37" fontId="7" fillId="0" borderId="0" xfId="0" applyNumberFormat="1" applyFont="1" applyBorder="1" applyAlignment="1"/>
    <xf numFmtId="37" fontId="7" fillId="0" borderId="28" xfId="0" applyNumberFormat="1" applyFont="1" applyBorder="1" applyAlignment="1">
      <alignment horizontal="right"/>
    </xf>
    <xf numFmtId="179" fontId="13" fillId="0" borderId="29" xfId="0" applyNumberFormat="1" applyFont="1" applyBorder="1" applyAlignment="1">
      <alignment horizontal="right"/>
    </xf>
    <xf numFmtId="37" fontId="13" fillId="0" borderId="29" xfId="0" applyNumberFormat="1" applyFont="1" applyBorder="1" applyAlignment="1">
      <alignment horizontal="right"/>
    </xf>
    <xf numFmtId="37" fontId="7" fillId="0" borderId="30" xfId="0" applyNumberFormat="1" applyFont="1" applyBorder="1" applyAlignment="1">
      <alignment horizontal="right"/>
    </xf>
    <xf numFmtId="37" fontId="13" fillId="0" borderId="30" xfId="0" applyNumberFormat="1" applyFont="1" applyBorder="1" applyAlignment="1">
      <alignment horizontal="right"/>
    </xf>
    <xf numFmtId="37" fontId="0" fillId="0" borderId="30" xfId="0" applyNumberFormat="1" applyBorder="1" applyAlignment="1">
      <alignment horizontal="right"/>
    </xf>
    <xf numFmtId="37" fontId="0" fillId="0" borderId="31" xfId="0" applyNumberFormat="1" applyBorder="1" applyAlignment="1">
      <alignment horizontal="right"/>
    </xf>
    <xf numFmtId="37" fontId="0" fillId="0" borderId="32" xfId="0" applyNumberFormat="1" applyBorder="1" applyAlignment="1">
      <alignment horizontal="right"/>
    </xf>
    <xf numFmtId="179" fontId="13" fillId="0" borderId="33" xfId="0" applyNumberFormat="1" applyFont="1" applyBorder="1" applyAlignment="1">
      <alignment horizontal="right"/>
    </xf>
    <xf numFmtId="37" fontId="0" fillId="0" borderId="33" xfId="0" applyNumberFormat="1" applyBorder="1" applyAlignment="1">
      <alignment horizontal="right"/>
    </xf>
    <xf numFmtId="37" fontId="13" fillId="0" borderId="33" xfId="0" applyNumberFormat="1" applyFont="1" applyBorder="1" applyAlignment="1">
      <alignment horizontal="right"/>
    </xf>
    <xf numFmtId="37" fontId="7" fillId="0" borderId="34" xfId="0" applyNumberFormat="1" applyFont="1" applyBorder="1" applyAlignment="1"/>
    <xf numFmtId="37" fontId="0" fillId="0" borderId="35" xfId="0" applyNumberFormat="1" applyBorder="1" applyAlignment="1">
      <alignment horizontal="right"/>
    </xf>
    <xf numFmtId="37" fontId="7" fillId="0" borderId="36" xfId="0" applyNumberFormat="1" applyFont="1" applyBorder="1" applyAlignment="1"/>
    <xf numFmtId="37" fontId="13" fillId="0" borderId="37" xfId="0" applyNumberFormat="1" applyFont="1" applyBorder="1" applyAlignment="1">
      <alignment horizontal="right"/>
    </xf>
    <xf numFmtId="37" fontId="1" fillId="0" borderId="26" xfId="0" applyNumberFormat="1" applyFont="1" applyBorder="1" applyAlignment="1">
      <alignment vertical="center"/>
    </xf>
    <xf numFmtId="37" fontId="0" fillId="0" borderId="5" xfId="0" applyNumberFormat="1" applyBorder="1" applyAlignment="1">
      <alignment horizontal="right"/>
    </xf>
    <xf numFmtId="37" fontId="0" fillId="0" borderId="6" xfId="0" applyNumberFormat="1" applyBorder="1" applyAlignment="1">
      <alignment horizontal="right"/>
    </xf>
    <xf numFmtId="37" fontId="0" fillId="0" borderId="38" xfId="0" applyNumberFormat="1" applyBorder="1" applyAlignment="1">
      <alignment horizontal="right"/>
    </xf>
    <xf numFmtId="179" fontId="13" fillId="0" borderId="39" xfId="0" applyNumberFormat="1" applyFont="1" applyBorder="1" applyAlignment="1">
      <alignment horizontal="right"/>
    </xf>
    <xf numFmtId="37" fontId="13" fillId="0" borderId="39" xfId="0" applyNumberFormat="1" applyFont="1" applyBorder="1" applyAlignment="1">
      <alignment horizontal="right"/>
    </xf>
    <xf numFmtId="37" fontId="0" fillId="0" borderId="40" xfId="0" applyNumberFormat="1" applyBorder="1" applyAlignment="1">
      <alignment horizontal="right"/>
    </xf>
    <xf numFmtId="37" fontId="0" fillId="0" borderId="41" xfId="0" applyNumberFormat="1" applyBorder="1" applyAlignment="1">
      <alignment horizontal="right"/>
    </xf>
    <xf numFmtId="0" fontId="1" fillId="0" borderId="10" xfId="0" applyFont="1" applyBorder="1" applyAlignment="1">
      <alignment vertical="center"/>
    </xf>
    <xf numFmtId="0" fontId="0" fillId="0" borderId="42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37" fontId="0" fillId="0" borderId="43" xfId="0" applyNumberFormat="1" applyBorder="1" applyAlignment="1">
      <alignment horizontal="right"/>
    </xf>
    <xf numFmtId="179" fontId="13" fillId="0" borderId="44" xfId="0" applyNumberFormat="1" applyFont="1" applyBorder="1" applyAlignment="1">
      <alignment horizontal="right"/>
    </xf>
    <xf numFmtId="37" fontId="0" fillId="0" borderId="44" xfId="0" applyNumberFormat="1" applyBorder="1" applyAlignment="1">
      <alignment horizontal="right"/>
    </xf>
    <xf numFmtId="37" fontId="13" fillId="0" borderId="44" xfId="0" applyNumberFormat="1" applyFont="1" applyBorder="1" applyAlignment="1">
      <alignment horizontal="right"/>
    </xf>
    <xf numFmtId="179" fontId="13" fillId="0" borderId="37" xfId="0" applyNumberFormat="1" applyFont="1" applyBorder="1" applyAlignment="1">
      <alignment horizontal="right"/>
    </xf>
    <xf numFmtId="37" fontId="0" fillId="0" borderId="45" xfId="0" applyNumberFormat="1" applyBorder="1" applyAlignment="1">
      <alignment horizontal="right"/>
    </xf>
    <xf numFmtId="37" fontId="1" fillId="0" borderId="6" xfId="0" applyNumberFormat="1" applyFont="1" applyBorder="1" applyAlignment="1">
      <alignment horizontal="right" vertical="center"/>
    </xf>
    <xf numFmtId="37" fontId="7" fillId="0" borderId="38" xfId="0" applyNumberFormat="1" applyFont="1" applyBorder="1" applyAlignment="1">
      <alignment horizontal="right"/>
    </xf>
    <xf numFmtId="37" fontId="7" fillId="0" borderId="33" xfId="0" applyNumberFormat="1" applyFont="1" applyBorder="1" applyAlignment="1">
      <alignment horizontal="right"/>
    </xf>
    <xf numFmtId="37" fontId="7" fillId="0" borderId="39" xfId="0" applyNumberFormat="1" applyFont="1" applyBorder="1" applyAlignment="1">
      <alignment horizontal="right"/>
    </xf>
    <xf numFmtId="37" fontId="2" fillId="0" borderId="41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 indent="1"/>
    </xf>
    <xf numFmtId="0" fontId="0" fillId="0" borderId="46" xfId="0" applyBorder="1" applyAlignment="1">
      <alignment horizontal="left" indent="1"/>
    </xf>
    <xf numFmtId="0" fontId="5" fillId="0" borderId="47" xfId="0" applyFont="1" applyBorder="1" applyAlignment="1">
      <alignment horizontal="right" indent="1"/>
    </xf>
    <xf numFmtId="0" fontId="1" fillId="0" borderId="48" xfId="0" applyFont="1" applyBorder="1" applyAlignment="1">
      <alignment horizontal="center" vertical="center"/>
    </xf>
    <xf numFmtId="37" fontId="1" fillId="2" borderId="20" xfId="0" applyNumberFormat="1" applyFont="1" applyFill="1" applyBorder="1" applyAlignment="1">
      <alignment vertical="center"/>
    </xf>
    <xf numFmtId="37" fontId="1" fillId="0" borderId="10" xfId="0" applyNumberFormat="1" applyFont="1" applyBorder="1" applyAlignment="1">
      <alignment vertical="center"/>
    </xf>
    <xf numFmtId="37" fontId="7" fillId="0" borderId="42" xfId="0" applyNumberFormat="1" applyFont="1" applyBorder="1" applyAlignment="1"/>
    <xf numFmtId="37" fontId="7" fillId="0" borderId="17" xfId="0" applyNumberFormat="1" applyFont="1" applyBorder="1" applyAlignment="1"/>
    <xf numFmtId="37" fontId="7" fillId="0" borderId="49" xfId="0" applyNumberFormat="1" applyFont="1" applyBorder="1" applyAlignment="1"/>
    <xf numFmtId="37" fontId="7" fillId="0" borderId="22" xfId="0" applyNumberFormat="1" applyFont="1" applyBorder="1" applyAlignment="1"/>
    <xf numFmtId="0" fontId="1" fillId="0" borderId="6" xfId="0" applyFont="1" applyBorder="1" applyAlignment="1">
      <alignment horizontal="center" vertical="center"/>
    </xf>
    <xf numFmtId="37" fontId="2" fillId="0" borderId="22" xfId="0" applyNumberFormat="1" applyFont="1" applyBorder="1" applyAlignment="1"/>
    <xf numFmtId="37" fontId="0" fillId="0" borderId="29" xfId="0" applyNumberFormat="1" applyBorder="1" applyAlignment="1">
      <alignment horizontal="right"/>
    </xf>
    <xf numFmtId="37" fontId="0" fillId="0" borderId="37" xfId="0" applyNumberFormat="1" applyBorder="1" applyAlignment="1">
      <alignment horizontal="right"/>
    </xf>
    <xf numFmtId="37" fontId="0" fillId="0" borderId="39" xfId="0" applyNumberFormat="1" applyBorder="1" applyAlignment="1">
      <alignment horizontal="right"/>
    </xf>
    <xf numFmtId="37" fontId="2" fillId="0" borderId="6" xfId="0" applyNumberFormat="1" applyFont="1" applyBorder="1" applyAlignment="1">
      <alignment horizontal="right"/>
    </xf>
    <xf numFmtId="37" fontId="0" fillId="0" borderId="22" xfId="0" applyNumberFormat="1" applyBorder="1" applyAlignment="1"/>
    <xf numFmtId="0" fontId="0" fillId="0" borderId="22" xfId="0" applyBorder="1"/>
    <xf numFmtId="37" fontId="1" fillId="0" borderId="18" xfId="0" applyNumberFormat="1" applyFont="1" applyBorder="1" applyAlignment="1">
      <alignment vertical="center"/>
    </xf>
    <xf numFmtId="37" fontId="7" fillId="0" borderId="46" xfId="0" applyNumberFormat="1" applyFont="1" applyBorder="1" applyAlignment="1"/>
    <xf numFmtId="37" fontId="7" fillId="0" borderId="47" xfId="0" applyNumberFormat="1" applyFont="1" applyBorder="1" applyAlignment="1"/>
    <xf numFmtId="37" fontId="7" fillId="0" borderId="3" xfId="0" applyNumberFormat="1" applyFont="1" applyBorder="1" applyAlignment="1"/>
    <xf numFmtId="37" fontId="1" fillId="0" borderId="2" xfId="0" applyNumberFormat="1" applyFont="1" applyBorder="1" applyAlignment="1"/>
    <xf numFmtId="37" fontId="1" fillId="0" borderId="35" xfId="0" applyNumberFormat="1" applyFont="1" applyBorder="1" applyAlignment="1">
      <alignment horizontal="right"/>
    </xf>
    <xf numFmtId="37" fontId="1" fillId="0" borderId="28" xfId="0" applyNumberFormat="1" applyFont="1" applyBorder="1" applyAlignment="1">
      <alignment horizontal="right"/>
    </xf>
    <xf numFmtId="37" fontId="1" fillId="0" borderId="38" xfId="0" applyNumberFormat="1" applyFont="1" applyBorder="1" applyAlignment="1">
      <alignment horizontal="right"/>
    </xf>
    <xf numFmtId="37" fontId="1" fillId="0" borderId="44" xfId="0" applyNumberFormat="1" applyFont="1" applyBorder="1" applyAlignment="1">
      <alignment horizontal="right"/>
    </xf>
    <xf numFmtId="37" fontId="1" fillId="0" borderId="30" xfId="0" applyNumberFormat="1" applyFont="1" applyBorder="1" applyAlignment="1">
      <alignment horizontal="right"/>
    </xf>
    <xf numFmtId="37" fontId="1" fillId="0" borderId="33" xfId="0" applyNumberFormat="1" applyFont="1" applyBorder="1" applyAlignment="1">
      <alignment horizontal="right"/>
    </xf>
    <xf numFmtId="37" fontId="7" fillId="0" borderId="35" xfId="0" applyNumberFormat="1" applyFont="1" applyBorder="1" applyAlignment="1">
      <alignment horizontal="right"/>
    </xf>
    <xf numFmtId="37" fontId="7" fillId="0" borderId="44" xfId="0" applyNumberFormat="1" applyFont="1" applyBorder="1" applyAlignment="1">
      <alignment horizontal="right"/>
    </xf>
    <xf numFmtId="179" fontId="0" fillId="0" borderId="39" xfId="0" applyNumberFormat="1" applyBorder="1" applyAlignment="1">
      <alignment horizontal="right"/>
    </xf>
    <xf numFmtId="37" fontId="0" fillId="0" borderId="50" xfId="0" applyNumberFormat="1" applyBorder="1" applyAlignment="1">
      <alignment horizontal="right"/>
    </xf>
    <xf numFmtId="37" fontId="1" fillId="0" borderId="32" xfId="0" applyNumberFormat="1" applyFont="1" applyBorder="1" applyAlignment="1">
      <alignment horizontal="right" vertical="center"/>
    </xf>
    <xf numFmtId="37" fontId="1" fillId="0" borderId="51" xfId="0" applyNumberFormat="1" applyFont="1" applyBorder="1" applyAlignment="1">
      <alignment horizontal="right"/>
    </xf>
    <xf numFmtId="37" fontId="1" fillId="0" borderId="52" xfId="0" applyNumberFormat="1" applyFont="1" applyBorder="1" applyAlignment="1">
      <alignment horizontal="right"/>
    </xf>
    <xf numFmtId="37" fontId="1" fillId="0" borderId="53" xfId="0" applyNumberFormat="1" applyFont="1" applyBorder="1" applyAlignment="1">
      <alignment horizontal="right"/>
    </xf>
    <xf numFmtId="37" fontId="0" fillId="0" borderId="54" xfId="0" applyNumberFormat="1" applyBorder="1" applyAlignment="1">
      <alignment horizontal="right"/>
    </xf>
    <xf numFmtId="37" fontId="2" fillId="0" borderId="55" xfId="0" applyNumberFormat="1" applyFont="1" applyBorder="1" applyAlignment="1">
      <alignment horizontal="right"/>
    </xf>
    <xf numFmtId="179" fontId="14" fillId="0" borderId="39" xfId="0" applyNumberFormat="1" applyFont="1" applyBorder="1" applyAlignment="1">
      <alignment horizontal="right"/>
    </xf>
    <xf numFmtId="37" fontId="0" fillId="0" borderId="52" xfId="0" applyNumberFormat="1" applyBorder="1" applyAlignment="1">
      <alignment horizontal="right"/>
    </xf>
    <xf numFmtId="37" fontId="2" fillId="0" borderId="33" xfId="0" applyNumberFormat="1" applyFont="1" applyBorder="1" applyAlignment="1">
      <alignment horizontal="right"/>
    </xf>
    <xf numFmtId="37" fontId="2" fillId="0" borderId="32" xfId="0" applyNumberFormat="1" applyFont="1" applyBorder="1" applyAlignment="1">
      <alignment horizontal="right"/>
    </xf>
    <xf numFmtId="37" fontId="0" fillId="0" borderId="56" xfId="0" applyNumberFormat="1" applyBorder="1" applyAlignment="1">
      <alignment horizontal="right"/>
    </xf>
    <xf numFmtId="37" fontId="0" fillId="0" borderId="57" xfId="0" applyNumberFormat="1" applyBorder="1" applyAlignment="1">
      <alignment horizontal="right"/>
    </xf>
    <xf numFmtId="37" fontId="0" fillId="0" borderId="55" xfId="0" applyNumberFormat="1" applyBorder="1" applyAlignment="1">
      <alignment horizontal="right"/>
    </xf>
    <xf numFmtId="0" fontId="5" fillId="0" borderId="0" xfId="0" applyFont="1" applyAlignment="1">
      <alignment horizontal="left" indent="1"/>
    </xf>
    <xf numFmtId="37" fontId="1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3" fillId="0" borderId="0" xfId="0" applyFont="1" applyBorder="1"/>
    <xf numFmtId="0" fontId="3" fillId="0" borderId="21" xfId="0" applyFont="1" applyBorder="1"/>
    <xf numFmtId="0" fontId="3" fillId="5" borderId="21" xfId="0" applyFont="1" applyFill="1" applyBorder="1"/>
    <xf numFmtId="37" fontId="1" fillId="2" borderId="5" xfId="0" applyNumberFormat="1" applyFont="1" applyFill="1" applyBorder="1"/>
    <xf numFmtId="37" fontId="1" fillId="0" borderId="30" xfId="0" applyNumberFormat="1" applyFont="1" applyBorder="1"/>
    <xf numFmtId="37" fontId="1" fillId="0" borderId="28" xfId="0" applyNumberFormat="1" applyFont="1" applyBorder="1"/>
    <xf numFmtId="37" fontId="1" fillId="0" borderId="35" xfId="0" applyNumberFormat="1" applyFont="1" applyBorder="1"/>
    <xf numFmtId="37" fontId="1" fillId="0" borderId="44" xfId="0" applyNumberFormat="1" applyFont="1" applyBorder="1"/>
    <xf numFmtId="0" fontId="0" fillId="0" borderId="10" xfId="0" applyBorder="1"/>
    <xf numFmtId="0" fontId="0" fillId="0" borderId="18" xfId="0" applyBorder="1"/>
    <xf numFmtId="37" fontId="1" fillId="2" borderId="51" xfId="0" applyNumberFormat="1" applyFont="1" applyFill="1" applyBorder="1" applyAlignment="1"/>
    <xf numFmtId="37" fontId="7" fillId="2" borderId="51" xfId="0" applyNumberFormat="1" applyFont="1" applyFill="1" applyBorder="1" applyAlignment="1"/>
    <xf numFmtId="37" fontId="1" fillId="0" borderId="38" xfId="0" applyNumberFormat="1" applyFont="1" applyBorder="1"/>
    <xf numFmtId="37" fontId="7" fillId="2" borderId="52" xfId="0" applyNumberFormat="1" applyFont="1" applyFill="1" applyBorder="1" applyAlignment="1"/>
    <xf numFmtId="37" fontId="1" fillId="0" borderId="33" xfId="0" applyNumberFormat="1" applyFont="1" applyBorder="1"/>
    <xf numFmtId="37" fontId="15" fillId="2" borderId="53" xfId="0" applyNumberFormat="1" applyFont="1" applyFill="1" applyBorder="1" applyAlignment="1"/>
    <xf numFmtId="37" fontId="11" fillId="0" borderId="39" xfId="0" applyNumberFormat="1" applyFont="1" applyBorder="1"/>
    <xf numFmtId="37" fontId="11" fillId="0" borderId="37" xfId="0" applyNumberFormat="1" applyFont="1" applyBorder="1"/>
    <xf numFmtId="37" fontId="11" fillId="0" borderId="29" xfId="0" applyNumberFormat="1" applyFont="1" applyBorder="1"/>
    <xf numFmtId="37" fontId="14" fillId="2" borderId="53" xfId="0" applyNumberFormat="1" applyFont="1" applyFill="1" applyBorder="1" applyAlignment="1"/>
    <xf numFmtId="37" fontId="12" fillId="0" borderId="39" xfId="0" applyNumberFormat="1" applyFont="1" applyBorder="1"/>
    <xf numFmtId="37" fontId="12" fillId="0" borderId="29" xfId="0" applyNumberFormat="1" applyFont="1" applyBorder="1"/>
    <xf numFmtId="179" fontId="12" fillId="0" borderId="29" xfId="0" applyNumberFormat="1" applyFont="1" applyBorder="1"/>
    <xf numFmtId="37" fontId="15" fillId="2" borderId="52" xfId="0" applyNumberFormat="1" applyFont="1" applyFill="1" applyBorder="1" applyAlignment="1"/>
    <xf numFmtId="37" fontId="11" fillId="0" borderId="33" xfId="0" applyNumberFormat="1" applyFont="1" applyBorder="1"/>
    <xf numFmtId="37" fontId="11" fillId="0" borderId="44" xfId="0" applyNumberFormat="1" applyFont="1" applyBorder="1"/>
    <xf numFmtId="37" fontId="11" fillId="0" borderId="30" xfId="0" applyNumberFormat="1" applyFont="1" applyBorder="1"/>
    <xf numFmtId="37" fontId="1" fillId="2" borderId="52" xfId="0" applyNumberFormat="1" applyFont="1" applyFill="1" applyBorder="1" applyAlignment="1"/>
    <xf numFmtId="37" fontId="1" fillId="2" borderId="21" xfId="0" applyNumberFormat="1" applyFont="1" applyFill="1" applyBorder="1" applyAlignment="1">
      <alignment vertical="center"/>
    </xf>
    <xf numFmtId="37" fontId="0" fillId="0" borderId="50" xfId="0" applyNumberFormat="1" applyBorder="1"/>
    <xf numFmtId="37" fontId="0" fillId="0" borderId="31" xfId="0" applyNumberFormat="1" applyBorder="1"/>
    <xf numFmtId="37" fontId="0" fillId="0" borderId="32" xfId="0" applyNumberFormat="1" applyBorder="1"/>
    <xf numFmtId="37" fontId="1" fillId="0" borderId="51" xfId="0" applyNumberFormat="1" applyFont="1" applyBorder="1"/>
    <xf numFmtId="37" fontId="11" fillId="0" borderId="53" xfId="0" applyNumberFormat="1" applyFont="1" applyBorder="1"/>
    <xf numFmtId="37" fontId="1" fillId="0" borderId="52" xfId="0" applyNumberFormat="1" applyFont="1" applyBorder="1"/>
    <xf numFmtId="37" fontId="11" fillId="0" borderId="52" xfId="0" applyNumberFormat="1" applyFont="1" applyBorder="1"/>
    <xf numFmtId="179" fontId="12" fillId="0" borderId="39" xfId="0" applyNumberFormat="1" applyFont="1" applyBorder="1"/>
    <xf numFmtId="37" fontId="12" fillId="0" borderId="53" xfId="0" applyNumberFormat="1" applyFont="1" applyBorder="1"/>
    <xf numFmtId="37" fontId="0" fillId="5" borderId="54" xfId="0" applyNumberFormat="1" applyFill="1" applyBorder="1"/>
    <xf numFmtId="37" fontId="0" fillId="5" borderId="58" xfId="0" applyNumberFormat="1" applyFill="1" applyBorder="1"/>
    <xf numFmtId="37" fontId="0" fillId="5" borderId="55" xfId="0" applyNumberFormat="1" applyFill="1" applyBorder="1"/>
    <xf numFmtId="0" fontId="1" fillId="0" borderId="18" xfId="0" applyFont="1" applyBorder="1"/>
    <xf numFmtId="37" fontId="1" fillId="2" borderId="50" xfId="0" applyNumberFormat="1" applyFont="1" applyFill="1" applyBorder="1" applyAlignment="1"/>
    <xf numFmtId="0" fontId="0" fillId="5" borderId="2" xfId="0" applyFill="1" applyBorder="1"/>
    <xf numFmtId="37" fontId="7" fillId="0" borderId="27" xfId="0" applyNumberFormat="1" applyFont="1" applyBorder="1" applyAlignment="1"/>
    <xf numFmtId="37" fontId="4" fillId="5" borderId="54" xfId="0" applyNumberFormat="1" applyFont="1" applyFill="1" applyBorder="1" applyAlignment="1"/>
    <xf numFmtId="37" fontId="7" fillId="3" borderId="40" xfId="0" applyNumberFormat="1" applyFont="1" applyFill="1" applyBorder="1" applyAlignment="1">
      <alignment horizontal="right"/>
    </xf>
    <xf numFmtId="37" fontId="7" fillId="3" borderId="27" xfId="0" applyNumberFormat="1" applyFont="1" applyFill="1" applyBorder="1" applyAlignment="1">
      <alignment horizontal="right"/>
    </xf>
    <xf numFmtId="37" fontId="7" fillId="3" borderId="45" xfId="0" applyNumberFormat="1" applyFont="1" applyFill="1" applyBorder="1" applyAlignment="1">
      <alignment horizontal="right"/>
    </xf>
    <xf numFmtId="37" fontId="0" fillId="2" borderId="50" xfId="0" applyNumberFormat="1" applyFill="1" applyBorder="1" applyAlignment="1"/>
    <xf numFmtId="37" fontId="1" fillId="0" borderId="31" xfId="0" applyNumberFormat="1" applyFont="1" applyBorder="1" applyAlignment="1">
      <alignment horizontal="right" vertical="center"/>
    </xf>
    <xf numFmtId="37" fontId="0" fillId="5" borderId="54" xfId="0" applyNumberFormat="1" applyFill="1" applyBorder="1" applyAlignment="1"/>
    <xf numFmtId="37" fontId="2" fillId="5" borderId="58" xfId="0" applyNumberFormat="1" applyFont="1" applyFill="1" applyBorder="1" applyAlignment="1">
      <alignment horizontal="right"/>
    </xf>
    <xf numFmtId="37" fontId="0" fillId="5" borderId="58" xfId="0" applyNumberFormat="1" applyFill="1" applyBorder="1" applyAlignment="1">
      <alignment horizontal="right"/>
    </xf>
    <xf numFmtId="37" fontId="0" fillId="5" borderId="55" xfId="0" applyNumberFormat="1" applyFill="1" applyBorder="1" applyAlignment="1">
      <alignment horizontal="right"/>
    </xf>
    <xf numFmtId="37" fontId="0" fillId="5" borderId="57" xfId="0" applyNumberFormat="1" applyFill="1" applyBorder="1" applyAlignment="1">
      <alignment horizontal="right"/>
    </xf>
    <xf numFmtId="37" fontId="2" fillId="5" borderId="55" xfId="0" applyNumberFormat="1" applyFont="1" applyFill="1" applyBorder="1" applyAlignment="1">
      <alignment horizontal="right"/>
    </xf>
    <xf numFmtId="37" fontId="11" fillId="2" borderId="53" xfId="0" applyNumberFormat="1" applyFont="1" applyFill="1" applyBorder="1" applyAlignment="1"/>
    <xf numFmtId="37" fontId="11" fillId="0" borderId="37" xfId="0" applyNumberFormat="1" applyFont="1" applyBorder="1" applyAlignment="1">
      <alignment horizontal="right"/>
    </xf>
    <xf numFmtId="37" fontId="15" fillId="0" borderId="29" xfId="0" applyNumberFormat="1" applyFont="1" applyBorder="1" applyAlignment="1">
      <alignment horizontal="right"/>
    </xf>
    <xf numFmtId="179" fontId="12" fillId="0" borderId="29" xfId="0" applyNumberFormat="1" applyFont="1" applyBorder="1" applyAlignment="1">
      <alignment horizontal="right"/>
    </xf>
    <xf numFmtId="37" fontId="11" fillId="0" borderId="39" xfId="0" applyNumberFormat="1" applyFont="1" applyBorder="1" applyAlignment="1">
      <alignment horizontal="right"/>
    </xf>
    <xf numFmtId="37" fontId="11" fillId="2" borderId="52" xfId="0" applyNumberFormat="1" applyFont="1" applyFill="1" applyBorder="1" applyAlignment="1"/>
    <xf numFmtId="37" fontId="11" fillId="0" borderId="44" xfId="0" applyNumberFormat="1" applyFont="1" applyBorder="1" applyAlignment="1">
      <alignment horizontal="right"/>
    </xf>
    <xf numFmtId="37" fontId="15" fillId="0" borderId="30" xfId="0" applyNumberFormat="1" applyFont="1" applyBorder="1" applyAlignment="1">
      <alignment horizontal="right"/>
    </xf>
    <xf numFmtId="37" fontId="11" fillId="0" borderId="30" xfId="0" applyNumberFormat="1" applyFont="1" applyBorder="1" applyAlignment="1">
      <alignment horizontal="right"/>
    </xf>
    <xf numFmtId="37" fontId="11" fillId="0" borderId="33" xfId="0" applyNumberFormat="1" applyFont="1" applyBorder="1" applyAlignment="1">
      <alignment horizontal="right"/>
    </xf>
    <xf numFmtId="37" fontId="11" fillId="0" borderId="29" xfId="0" applyNumberFormat="1" applyFont="1" applyBorder="1" applyAlignment="1">
      <alignment horizontal="right"/>
    </xf>
    <xf numFmtId="179" fontId="12" fillId="0" borderId="39" xfId="0" applyNumberFormat="1" applyFont="1" applyBorder="1" applyAlignment="1">
      <alignment horizontal="right"/>
    </xf>
    <xf numFmtId="37" fontId="1" fillId="2" borderId="50" xfId="0" applyNumberFormat="1" applyFont="1" applyFill="1" applyBorder="1" applyAlignment="1">
      <alignment horizontal="right"/>
    </xf>
    <xf numFmtId="37" fontId="1" fillId="2" borderId="51" xfId="0" applyNumberFormat="1" applyFont="1" applyFill="1" applyBorder="1" applyAlignment="1">
      <alignment horizontal="right"/>
    </xf>
    <xf numFmtId="37" fontId="1" fillId="2" borderId="52" xfId="0" applyNumberFormat="1" applyFont="1" applyFill="1" applyBorder="1" applyAlignment="1">
      <alignment horizontal="right"/>
    </xf>
    <xf numFmtId="37" fontId="0" fillId="5" borderId="54" xfId="0" applyNumberFormat="1" applyFill="1" applyBorder="1" applyAlignment="1">
      <alignment horizontal="right"/>
    </xf>
    <xf numFmtId="37" fontId="1" fillId="0" borderId="56" xfId="0" applyNumberFormat="1" applyFont="1" applyBorder="1" applyAlignment="1">
      <alignment horizontal="right" vertical="center"/>
    </xf>
    <xf numFmtId="37" fontId="2" fillId="5" borderId="57" xfId="0" applyNumberFormat="1" applyFont="1" applyFill="1" applyBorder="1" applyAlignment="1">
      <alignment horizontal="right"/>
    </xf>
    <xf numFmtId="37" fontId="11" fillId="2" borderId="53" xfId="0" applyNumberFormat="1" applyFont="1" applyFill="1" applyBorder="1" applyAlignment="1">
      <alignment horizontal="right"/>
    </xf>
    <xf numFmtId="37" fontId="15" fillId="0" borderId="37" xfId="0" applyNumberFormat="1" applyFont="1" applyBorder="1" applyAlignment="1">
      <alignment horizontal="right"/>
    </xf>
    <xf numFmtId="37" fontId="11" fillId="2" borderId="52" xfId="0" applyNumberFormat="1" applyFont="1" applyFill="1" applyBorder="1" applyAlignment="1">
      <alignment horizontal="right"/>
    </xf>
    <xf numFmtId="37" fontId="15" fillId="0" borderId="44" xfId="0" applyNumberFormat="1" applyFont="1" applyBorder="1" applyAlignment="1">
      <alignment horizontal="right"/>
    </xf>
    <xf numFmtId="0" fontId="1" fillId="3" borderId="3" xfId="0" applyFont="1" applyFill="1" applyBorder="1" applyAlignment="1"/>
    <xf numFmtId="37" fontId="1" fillId="3" borderId="0" xfId="0" applyNumberFormat="1" applyFont="1" applyFill="1" applyBorder="1" applyAlignment="1"/>
    <xf numFmtId="37" fontId="1" fillId="3" borderId="7" xfId="0" applyNumberFormat="1" applyFont="1" applyFill="1" applyBorder="1"/>
    <xf numFmtId="37" fontId="1" fillId="3" borderId="8" xfId="0" applyNumberFormat="1" applyFont="1" applyFill="1" applyBorder="1"/>
    <xf numFmtId="0" fontId="1" fillId="4" borderId="2" xfId="0" applyFont="1" applyFill="1" applyBorder="1" applyAlignment="1">
      <alignment horizontal="center"/>
    </xf>
    <xf numFmtId="37" fontId="1" fillId="4" borderId="2" xfId="0" applyNumberFormat="1" applyFont="1" applyFill="1" applyBorder="1"/>
    <xf numFmtId="37" fontId="1" fillId="4" borderId="45" xfId="0" applyNumberFormat="1" applyFont="1" applyFill="1" applyBorder="1"/>
    <xf numFmtId="37" fontId="1" fillId="4" borderId="40" xfId="0" applyNumberFormat="1" applyFont="1" applyFill="1" applyBorder="1"/>
    <xf numFmtId="37" fontId="1" fillId="4" borderId="41" xfId="0" applyNumberFormat="1" applyFont="1" applyFill="1" applyBorder="1"/>
    <xf numFmtId="0" fontId="1" fillId="0" borderId="10" xfId="0" applyFont="1" applyBorder="1" applyAlignment="1"/>
    <xf numFmtId="37" fontId="0" fillId="0" borderId="58" xfId="0" applyNumberFormat="1" applyBorder="1"/>
    <xf numFmtId="37" fontId="0" fillId="0" borderId="55" xfId="0" applyNumberFormat="1" applyBorder="1"/>
    <xf numFmtId="37" fontId="0" fillId="0" borderId="56" xfId="0" applyNumberFormat="1" applyBorder="1"/>
    <xf numFmtId="37" fontId="0" fillId="0" borderId="57" xfId="0" applyNumberFormat="1" applyBorder="1"/>
    <xf numFmtId="37" fontId="7" fillId="3" borderId="51" xfId="0" applyNumberFormat="1" applyFont="1" applyFill="1" applyBorder="1" applyAlignment="1"/>
    <xf numFmtId="37" fontId="7" fillId="3" borderId="52" xfId="0" applyNumberFormat="1" applyFont="1" applyFill="1" applyBorder="1" applyAlignment="1"/>
    <xf numFmtId="37" fontId="0" fillId="0" borderId="54" xfId="0" applyNumberFormat="1" applyBorder="1" applyAlignment="1"/>
    <xf numFmtId="37" fontId="15" fillId="3" borderId="53" xfId="0" applyNumberFormat="1" applyFont="1" applyFill="1" applyBorder="1" applyAlignment="1"/>
    <xf numFmtId="37" fontId="15" fillId="3" borderId="52" xfId="0" applyNumberFormat="1" applyFont="1" applyFill="1" applyBorder="1" applyAlignment="1"/>
    <xf numFmtId="37" fontId="0" fillId="0" borderId="54" xfId="0" applyNumberFormat="1" applyBorder="1"/>
    <xf numFmtId="0" fontId="5" fillId="0" borderId="0" xfId="0" applyFont="1" applyAlignment="1">
      <alignment horizontal="right" indent="1"/>
    </xf>
    <xf numFmtId="10" fontId="13" fillId="0" borderId="0" xfId="0" applyNumberFormat="1" applyFont="1"/>
    <xf numFmtId="183" fontId="13" fillId="0" borderId="0" xfId="0" applyNumberFormat="1" applyFont="1"/>
    <xf numFmtId="0" fontId="14" fillId="0" borderId="0" xfId="0" applyFont="1" applyBorder="1" applyAlignment="1">
      <alignment horizontal="left" indent="1"/>
    </xf>
    <xf numFmtId="179" fontId="12" fillId="0" borderId="29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center" vertical="center"/>
    </xf>
    <xf numFmtId="37" fontId="1" fillId="0" borderId="22" xfId="0" applyNumberFormat="1" applyFont="1" applyBorder="1" applyAlignment="1"/>
    <xf numFmtId="37" fontId="1" fillId="0" borderId="10" xfId="0" applyNumberFormat="1" applyFont="1" applyFill="1" applyBorder="1" applyAlignment="1">
      <alignment vertical="center"/>
    </xf>
    <xf numFmtId="37" fontId="7" fillId="0" borderId="51" xfId="0" applyNumberFormat="1" applyFont="1" applyFill="1" applyBorder="1" applyAlignment="1"/>
    <xf numFmtId="37" fontId="7" fillId="0" borderId="52" xfId="0" applyNumberFormat="1" applyFont="1" applyFill="1" applyBorder="1" applyAlignment="1"/>
    <xf numFmtId="37" fontId="7" fillId="0" borderId="53" xfId="0" applyNumberFormat="1" applyFont="1" applyFill="1" applyBorder="1" applyAlignment="1"/>
    <xf numFmtId="0" fontId="9" fillId="0" borderId="17" xfId="0" applyFont="1" applyBorder="1" applyAlignment="1">
      <alignment horizontal="center"/>
    </xf>
    <xf numFmtId="37" fontId="1" fillId="4" borderId="20" xfId="0" applyNumberFormat="1" applyFont="1" applyFill="1" applyBorder="1" applyAlignment="1"/>
    <xf numFmtId="0" fontId="0" fillId="0" borderId="0" xfId="0" applyBorder="1"/>
    <xf numFmtId="37" fontId="1" fillId="0" borderId="0" xfId="0" applyNumberFormat="1" applyFont="1" applyBorder="1" applyAlignment="1">
      <alignment vertical="center"/>
    </xf>
    <xf numFmtId="0" fontId="0" fillId="0" borderId="0" xfId="0" quotePrefix="1" applyBorder="1"/>
    <xf numFmtId="0" fontId="1" fillId="0" borderId="1" xfId="0" applyFont="1" applyBorder="1" applyAlignment="1">
      <alignment horizontal="center" vertical="center"/>
    </xf>
    <xf numFmtId="37" fontId="1" fillId="2" borderId="18" xfId="0" applyNumberFormat="1" applyFont="1" applyFill="1" applyBorder="1" applyAlignment="1">
      <alignment vertical="center"/>
    </xf>
    <xf numFmtId="37" fontId="7" fillId="2" borderId="46" xfId="0" applyNumberFormat="1" applyFont="1" applyFill="1" applyBorder="1" applyAlignment="1"/>
    <xf numFmtId="37" fontId="7" fillId="2" borderId="3" xfId="0" applyNumberFormat="1" applyFont="1" applyFill="1" applyBorder="1" applyAlignment="1"/>
    <xf numFmtId="37" fontId="7" fillId="2" borderId="47" xfId="0" applyNumberFormat="1" applyFont="1" applyFill="1" applyBorder="1" applyAlignment="1"/>
    <xf numFmtId="37" fontId="7" fillId="0" borderId="2" xfId="0" applyNumberFormat="1" applyFont="1" applyBorder="1" applyAlignment="1"/>
    <xf numFmtId="0" fontId="0" fillId="0" borderId="1" xfId="0" quotePrefix="1" applyBorder="1"/>
    <xf numFmtId="0" fontId="0" fillId="6" borderId="16" xfId="0" quotePrefix="1" applyFill="1" applyBorder="1"/>
    <xf numFmtId="37" fontId="1" fillId="0" borderId="0" xfId="0" applyNumberFormat="1" applyFont="1" applyFill="1" applyBorder="1" applyAlignment="1">
      <alignment vertical="center"/>
    </xf>
    <xf numFmtId="37" fontId="7" fillId="0" borderId="0" xfId="0" applyNumberFormat="1" applyFont="1" applyFill="1" applyBorder="1" applyAlignment="1"/>
    <xf numFmtId="37" fontId="1" fillId="0" borderId="0" xfId="0" applyNumberFormat="1" applyFont="1" applyFill="1" applyBorder="1" applyAlignment="1"/>
    <xf numFmtId="37" fontId="1" fillId="0" borderId="0" xfId="0" applyNumberFormat="1" applyFont="1" applyFill="1" applyBorder="1" applyAlignment="1"/>
    <xf numFmtId="0" fontId="0" fillId="0" borderId="0" xfId="0" quotePrefix="1" applyFill="1" applyBorder="1"/>
    <xf numFmtId="37" fontId="1" fillId="3" borderId="18" xfId="0" applyNumberFormat="1" applyFont="1" applyFill="1" applyBorder="1" applyAlignment="1">
      <alignment vertical="center"/>
    </xf>
    <xf numFmtId="37" fontId="7" fillId="3" borderId="46" xfId="0" applyNumberFormat="1" applyFont="1" applyFill="1" applyBorder="1" applyAlignment="1"/>
    <xf numFmtId="37" fontId="7" fillId="3" borderId="47" xfId="0" applyNumberFormat="1" applyFont="1" applyFill="1" applyBorder="1" applyAlignment="1"/>
    <xf numFmtId="37" fontId="7" fillId="3" borderId="3" xfId="0" applyNumberFormat="1" applyFont="1" applyFill="1" applyBorder="1" applyAlignment="1"/>
    <xf numFmtId="179" fontId="13" fillId="0" borderId="53" xfId="0" applyNumberFormat="1" applyFont="1" applyFill="1" applyBorder="1" applyAlignment="1">
      <alignment horizontal="right"/>
    </xf>
    <xf numFmtId="179" fontId="5" fillId="0" borderId="0" xfId="0" applyNumberFormat="1" applyFont="1" applyAlignment="1">
      <alignment horizontal="center"/>
    </xf>
    <xf numFmtId="37" fontId="1" fillId="0" borderId="3" xfId="0" applyNumberFormat="1" applyFont="1" applyBorder="1" applyAlignment="1">
      <alignment vertical="center"/>
    </xf>
    <xf numFmtId="37" fontId="1" fillId="4" borderId="22" xfId="0" applyNumberFormat="1" applyFont="1" applyFill="1" applyBorder="1" applyAlignment="1"/>
    <xf numFmtId="37" fontId="1" fillId="4" borderId="22" xfId="0" applyNumberFormat="1" applyFont="1" applyFill="1" applyBorder="1" applyAlignment="1">
      <alignment horizontal="right"/>
    </xf>
    <xf numFmtId="0" fontId="0" fillId="0" borderId="12" xfId="0" applyBorder="1"/>
    <xf numFmtId="37" fontId="1" fillId="0" borderId="0" xfId="0" applyNumberFormat="1" applyFont="1" applyFill="1" applyBorder="1" applyAlignment="1">
      <alignment horizontal="right"/>
    </xf>
    <xf numFmtId="37" fontId="1" fillId="2" borderId="13" xfId="0" applyNumberFormat="1" applyFont="1" applyFill="1" applyBorder="1" applyAlignment="1">
      <alignment horizontal="right"/>
    </xf>
    <xf numFmtId="37" fontId="0" fillId="0" borderId="51" xfId="0" applyNumberFormat="1" applyBorder="1" applyAlignment="1">
      <alignment horizontal="right"/>
    </xf>
    <xf numFmtId="37" fontId="0" fillId="0" borderId="53" xfId="0" applyNumberFormat="1" applyBorder="1" applyAlignment="1">
      <alignment horizontal="right"/>
    </xf>
    <xf numFmtId="37" fontId="1" fillId="3" borderId="12" xfId="0" applyNumberFormat="1" applyFont="1" applyFill="1" applyBorder="1"/>
    <xf numFmtId="37" fontId="0" fillId="0" borderId="0" xfId="0" applyNumberFormat="1" applyAlignment="1">
      <alignment horizontal="center"/>
    </xf>
    <xf numFmtId="0" fontId="0" fillId="0" borderId="19" xfId="0" applyBorder="1"/>
    <xf numFmtId="0" fontId="0" fillId="0" borderId="14" xfId="0" applyBorder="1"/>
    <xf numFmtId="0" fontId="0" fillId="0" borderId="15" xfId="0" applyBorder="1"/>
    <xf numFmtId="179" fontId="13" fillId="0" borderId="30" xfId="0" applyNumberFormat="1" applyFont="1" applyBorder="1" applyAlignment="1">
      <alignment horizontal="right"/>
    </xf>
    <xf numFmtId="179" fontId="13" fillId="0" borderId="0" xfId="0" applyNumberFormat="1" applyFont="1" applyAlignment="1">
      <alignment horizontal="center"/>
    </xf>
    <xf numFmtId="0" fontId="0" fillId="0" borderId="59" xfId="0" applyBorder="1"/>
    <xf numFmtId="37" fontId="0" fillId="0" borderId="60" xfId="0" applyNumberFormat="1" applyBorder="1"/>
    <xf numFmtId="37" fontId="1" fillId="0" borderId="61" xfId="0" applyNumberFormat="1" applyFont="1" applyBorder="1"/>
    <xf numFmtId="37" fontId="11" fillId="0" borderId="62" xfId="0" applyNumberFormat="1" applyFont="1" applyBorder="1"/>
    <xf numFmtId="37" fontId="1" fillId="0" borderId="63" xfId="0" applyNumberFormat="1" applyFont="1" applyBorder="1"/>
    <xf numFmtId="37" fontId="11" fillId="0" borderId="63" xfId="0" applyNumberFormat="1" applyFont="1" applyBorder="1"/>
    <xf numFmtId="37" fontId="12" fillId="0" borderId="62" xfId="0" applyNumberFormat="1" applyFont="1" applyBorder="1"/>
    <xf numFmtId="37" fontId="0" fillId="5" borderId="64" xfId="0" applyNumberFormat="1" applyFill="1" applyBorder="1"/>
    <xf numFmtId="37" fontId="1" fillId="3" borderId="59" xfId="0" applyNumberFormat="1" applyFont="1" applyFill="1" applyBorder="1"/>
    <xf numFmtId="179" fontId="12" fillId="0" borderId="63" xfId="0" applyNumberFormat="1" applyFont="1" applyBorder="1"/>
    <xf numFmtId="37" fontId="0" fillId="0" borderId="64" xfId="0" applyNumberFormat="1" applyBorder="1"/>
    <xf numFmtId="37" fontId="1" fillId="3" borderId="15" xfId="0" applyNumberFormat="1" applyFont="1" applyFill="1" applyBorder="1"/>
    <xf numFmtId="37" fontId="0" fillId="0" borderId="0" xfId="0" applyNumberFormat="1"/>
    <xf numFmtId="37" fontId="7" fillId="0" borderId="0" xfId="0" applyNumberFormat="1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E71"/>
  <sheetViews>
    <sheetView showGridLines="0" workbookViewId="0">
      <pane xSplit="1" ySplit="7" topLeftCell="B46" activePane="bottomRight" state="frozen"/>
      <selection pane="topRight" activeCell="B1" sqref="B1"/>
      <selection pane="bottomLeft" activeCell="A8" sqref="A8"/>
      <selection pane="bottomRight" activeCell="B55" sqref="B55"/>
    </sheetView>
  </sheetViews>
  <sheetFormatPr defaultRowHeight="12.75"/>
  <cols>
    <col min="1" max="1" width="3.7109375" customWidth="1"/>
    <col min="2" max="2" width="23.85546875" bestFit="1" customWidth="1"/>
    <col min="3" max="3" width="8.5703125" bestFit="1" customWidth="1"/>
    <col min="4" max="4" width="6.28515625" customWidth="1"/>
    <col min="5" max="5" width="2.7109375" customWidth="1"/>
    <col min="6" max="6" width="6.28515625" bestFit="1" customWidth="1"/>
    <col min="7" max="7" width="6.28515625" style="9" customWidth="1"/>
    <col min="8" max="17" width="5.42578125" style="9" customWidth="1"/>
    <col min="18" max="19" width="6.7109375" style="9" customWidth="1"/>
    <col min="20" max="20" width="2.7109375" customWidth="1"/>
    <col min="21" max="21" width="6.28515625" style="9" bestFit="1" customWidth="1"/>
    <col min="22" max="24" width="5.42578125" style="9" customWidth="1"/>
    <col min="25" max="25" width="2.7109375" customWidth="1"/>
    <col min="26" max="26" width="6.28515625" style="9" customWidth="1"/>
    <col min="27" max="29" width="5.42578125" customWidth="1"/>
  </cols>
  <sheetData>
    <row r="2" spans="2:31" ht="18">
      <c r="B2" s="340" t="s">
        <v>102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</row>
    <row r="3" spans="2:31">
      <c r="B3" s="341" t="s">
        <v>100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</row>
    <row r="4" spans="2:31" ht="13.5" thickBot="1">
      <c r="B4" s="21"/>
      <c r="C4" s="21"/>
      <c r="D4" s="21"/>
      <c r="E4" s="286"/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U4" s="22"/>
      <c r="V4" s="22"/>
      <c r="W4" s="22"/>
      <c r="X4" s="22"/>
      <c r="Z4" s="22"/>
      <c r="AA4" s="21"/>
      <c r="AB4" s="21"/>
      <c r="AC4" s="21"/>
    </row>
    <row r="5" spans="2:31" ht="13.5" thickTop="1">
      <c r="B5" s="342" t="s">
        <v>0</v>
      </c>
      <c r="C5" s="65" t="s">
        <v>97</v>
      </c>
      <c r="D5" s="65" t="s">
        <v>74</v>
      </c>
      <c r="E5" s="64"/>
      <c r="F5" s="284" t="s">
        <v>74</v>
      </c>
      <c r="G5" s="343" t="s">
        <v>69</v>
      </c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5"/>
      <c r="U5" s="65" t="s">
        <v>74</v>
      </c>
      <c r="V5" s="337" t="s">
        <v>70</v>
      </c>
      <c r="W5" s="338"/>
      <c r="X5" s="339"/>
      <c r="Z5" s="65" t="s">
        <v>74</v>
      </c>
      <c r="AA5" s="337" t="s">
        <v>49</v>
      </c>
      <c r="AB5" s="338"/>
      <c r="AC5" s="339"/>
    </row>
    <row r="6" spans="2:31">
      <c r="B6" s="342"/>
      <c r="C6" s="65" t="s">
        <v>76</v>
      </c>
      <c r="D6" s="65" t="s">
        <v>41</v>
      </c>
      <c r="E6" s="64"/>
      <c r="F6" s="284" t="s">
        <v>72</v>
      </c>
      <c r="G6" s="60" t="s">
        <v>73</v>
      </c>
      <c r="H6" s="78" t="s">
        <v>43</v>
      </c>
      <c r="I6" s="78" t="s">
        <v>64</v>
      </c>
      <c r="J6" s="78" t="s">
        <v>46</v>
      </c>
      <c r="K6" s="82" t="s">
        <v>57</v>
      </c>
      <c r="L6" s="78" t="s">
        <v>62</v>
      </c>
      <c r="M6" s="82" t="s">
        <v>61</v>
      </c>
      <c r="N6" s="78" t="s">
        <v>63</v>
      </c>
      <c r="O6" s="71" t="s">
        <v>63</v>
      </c>
      <c r="P6" s="82" t="s">
        <v>48</v>
      </c>
      <c r="Q6" s="78" t="s">
        <v>48</v>
      </c>
      <c r="R6" s="82" t="s">
        <v>48</v>
      </c>
      <c r="S6" s="78" t="s">
        <v>48</v>
      </c>
      <c r="U6" s="65" t="s">
        <v>72</v>
      </c>
      <c r="V6" s="60" t="s">
        <v>72</v>
      </c>
      <c r="W6" s="78" t="s">
        <v>62</v>
      </c>
      <c r="X6" s="78" t="s">
        <v>63</v>
      </c>
      <c r="Z6" s="65" t="s">
        <v>72</v>
      </c>
      <c r="AA6" s="60" t="s">
        <v>72</v>
      </c>
      <c r="AB6" s="78" t="s">
        <v>62</v>
      </c>
      <c r="AC6" s="78" t="s">
        <v>63</v>
      </c>
    </row>
    <row r="7" spans="2:31">
      <c r="B7" s="11"/>
      <c r="C7" s="63" t="s">
        <v>77</v>
      </c>
      <c r="D7" s="10"/>
      <c r="E7" s="8"/>
      <c r="F7" s="284" t="s">
        <v>71</v>
      </c>
      <c r="G7" s="62" t="s">
        <v>71</v>
      </c>
      <c r="H7" s="81"/>
      <c r="I7" s="83"/>
      <c r="J7" s="81"/>
      <c r="K7" s="83"/>
      <c r="L7" s="81"/>
      <c r="M7" s="83"/>
      <c r="N7" s="81"/>
      <c r="O7" s="73" t="s">
        <v>68</v>
      </c>
      <c r="P7" s="83"/>
      <c r="Q7" s="81" t="s">
        <v>67</v>
      </c>
      <c r="R7" s="83" t="s">
        <v>65</v>
      </c>
      <c r="S7" s="81" t="s">
        <v>66</v>
      </c>
      <c r="U7" s="63" t="s">
        <v>71</v>
      </c>
      <c r="V7" s="62" t="s">
        <v>71</v>
      </c>
      <c r="W7" s="81"/>
      <c r="X7" s="81"/>
      <c r="Z7" s="63" t="s">
        <v>71</v>
      </c>
      <c r="AA7" s="62" t="s">
        <v>71</v>
      </c>
      <c r="AB7" s="81"/>
      <c r="AC7" s="81"/>
    </row>
    <row r="8" spans="2:31">
      <c r="B8" s="43"/>
      <c r="C8" s="128"/>
      <c r="D8" s="289"/>
      <c r="E8" s="278"/>
      <c r="F8" s="20"/>
      <c r="G8" s="135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U8" s="42"/>
      <c r="V8" s="20"/>
      <c r="W8" s="13"/>
      <c r="X8" s="14"/>
      <c r="Z8" s="42"/>
      <c r="AA8" s="20"/>
      <c r="AB8" s="13"/>
      <c r="AC8" s="14"/>
    </row>
    <row r="9" spans="2:31">
      <c r="B9" s="44" t="s">
        <v>1</v>
      </c>
      <c r="C9" s="129">
        <f>SUM(C11:C39)</f>
        <v>17</v>
      </c>
      <c r="D9" s="28">
        <f>D11+D13+D15+D17+D19+D21+D23+D25+D27+D29+D31+D33+D35+D37+D39</f>
        <v>354</v>
      </c>
      <c r="E9" s="297"/>
      <c r="F9" s="28">
        <f t="shared" ref="F9:L9" si="0">F11+F13+F15+F17+F19+F21+F23+F25+F27+F29+F31+F33+F35+F37+F39</f>
        <v>213</v>
      </c>
      <c r="G9" s="28">
        <f t="shared" si="0"/>
        <v>189</v>
      </c>
      <c r="H9" s="313">
        <f t="shared" si="0"/>
        <v>3</v>
      </c>
      <c r="I9" s="29">
        <f t="shared" si="0"/>
        <v>2</v>
      </c>
      <c r="J9" s="29">
        <f t="shared" si="0"/>
        <v>2</v>
      </c>
      <c r="K9" s="29">
        <f t="shared" si="0"/>
        <v>1</v>
      </c>
      <c r="L9" s="29">
        <f t="shared" si="0"/>
        <v>171</v>
      </c>
      <c r="M9" s="29">
        <f t="shared" ref="M9:S9" si="1">M11+M13+M15+M17+M19+M21+M23+M25+M27+M29+M31+M33+M35+M37+M39</f>
        <v>1</v>
      </c>
      <c r="N9" s="29">
        <f t="shared" si="1"/>
        <v>4</v>
      </c>
      <c r="O9" s="29">
        <f t="shared" si="1"/>
        <v>0</v>
      </c>
      <c r="P9" s="29">
        <f t="shared" si="1"/>
        <v>1</v>
      </c>
      <c r="Q9" s="29">
        <f t="shared" si="1"/>
        <v>2</v>
      </c>
      <c r="R9" s="29">
        <f t="shared" si="1"/>
        <v>1</v>
      </c>
      <c r="S9" s="30">
        <f t="shared" si="1"/>
        <v>1</v>
      </c>
      <c r="U9" s="28">
        <f>U11+U13+U15+U17+U19+U21+U23+U25+U27+U29+U31+U33+U35+U37+U39</f>
        <v>88</v>
      </c>
      <c r="V9" s="28">
        <f>V11+V13+V15+V17+V19+V21+V23+V25+V27+V29+V31+V33+V35+V37+V39</f>
        <v>55</v>
      </c>
      <c r="W9" s="313">
        <f>W11+W13+W15+W17+W19+W21+W23+W25+W27+W29+W31+W33+W35+W37+W39</f>
        <v>54</v>
      </c>
      <c r="X9" s="30">
        <f>X11+X13+X15+X17+X19+X21+X23+X25+X27+X29+X31+X33+X35+X37+X39</f>
        <v>1</v>
      </c>
      <c r="Z9" s="28">
        <f>Z11+Z13+Z15+Z17+Z19+Z21+Z23+Z25+Z27+Z29+Z31+Z33+Z35+Z37+Z39</f>
        <v>53</v>
      </c>
      <c r="AA9" s="28">
        <f>AA11+AA13+AA15+AA17+AA19+AA21+AA23+AA25+AA27+AA29+AA31+AA33+AA35+AA37+AA39</f>
        <v>34</v>
      </c>
      <c r="AB9" s="313">
        <f>AB11+AB13+AB15+AB17+AB19+AB21+AB23+AB25+AB27+AB29+AB31+AB33+AB35+AB37+AB39</f>
        <v>33</v>
      </c>
      <c r="AC9" s="30">
        <f>AC11+AC13+AC15+AC17+AC19+AC21+AC23+AC25+AC27+AC29+AC31+AC33+AC35+AC37+AC39</f>
        <v>1</v>
      </c>
    </row>
    <row r="10" spans="2:31">
      <c r="B10" s="110"/>
      <c r="C10" s="130"/>
      <c r="D10" s="290"/>
      <c r="E10" s="297"/>
      <c r="F10" s="280"/>
      <c r="G10" s="120"/>
      <c r="H10" s="114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4"/>
      <c r="U10" s="157"/>
      <c r="V10" s="158"/>
      <c r="W10" s="114"/>
      <c r="X10" s="104"/>
      <c r="Z10" s="157"/>
      <c r="AA10" s="158"/>
      <c r="AB10" s="114"/>
      <c r="AC10" s="104"/>
    </row>
    <row r="11" spans="2:31">
      <c r="B11" s="111" t="s">
        <v>18</v>
      </c>
      <c r="C11" s="131">
        <v>2</v>
      </c>
      <c r="D11" s="291">
        <f>F11+U11+Z11</f>
        <v>15</v>
      </c>
      <c r="E11" s="298"/>
      <c r="F11" s="281">
        <v>9</v>
      </c>
      <c r="G11" s="121">
        <f t="shared" ref="G11:G39" si="2">SUM(H11:S11)</f>
        <v>7</v>
      </c>
      <c r="H11" s="148">
        <v>1</v>
      </c>
      <c r="I11" s="149"/>
      <c r="J11" s="149"/>
      <c r="K11" s="149"/>
      <c r="L11" s="149">
        <v>6</v>
      </c>
      <c r="M11" s="149"/>
      <c r="N11" s="149"/>
      <c r="O11" s="149"/>
      <c r="P11" s="149"/>
      <c r="Q11" s="149"/>
      <c r="R11" s="149"/>
      <c r="S11" s="150"/>
      <c r="U11" s="159">
        <v>4</v>
      </c>
      <c r="V11" s="121">
        <f>SUM(W11:X11)</f>
        <v>0</v>
      </c>
      <c r="W11" s="148"/>
      <c r="X11" s="150"/>
      <c r="Z11" s="159">
        <v>2</v>
      </c>
      <c r="AA11" s="121">
        <f t="shared" ref="AA11:AA39" si="3">SUM(AB11:AC11)</f>
        <v>0</v>
      </c>
      <c r="AB11" s="148"/>
      <c r="AC11" s="150"/>
    </row>
    <row r="12" spans="2:31" ht="9" customHeight="1">
      <c r="B12" s="125" t="s">
        <v>82</v>
      </c>
      <c r="C12" s="132"/>
      <c r="D12" s="292"/>
      <c r="E12" s="298"/>
      <c r="F12" s="282"/>
      <c r="G12" s="210">
        <f>SUM(H12:S12)</f>
        <v>2.5925925925925929E-2</v>
      </c>
      <c r="H12" s="115">
        <f>+H11/$F$65</f>
        <v>3.7037037037037038E-3</v>
      </c>
      <c r="I12" s="91"/>
      <c r="J12" s="91"/>
      <c r="K12" s="91"/>
      <c r="L12" s="88">
        <f>+L11/$F$65</f>
        <v>2.2222222222222223E-2</v>
      </c>
      <c r="M12" s="91"/>
      <c r="N12" s="91"/>
      <c r="O12" s="91"/>
      <c r="P12" s="91"/>
      <c r="Q12" s="91"/>
      <c r="R12" s="91"/>
      <c r="S12" s="97"/>
      <c r="U12" s="160"/>
      <c r="V12" s="210">
        <f>SUM(W12:X12)</f>
        <v>0</v>
      </c>
      <c r="W12" s="116"/>
      <c r="X12" s="96"/>
      <c r="Z12" s="160"/>
      <c r="AA12" s="210">
        <f>SUM(AB12:AC12)</f>
        <v>0</v>
      </c>
      <c r="AB12" s="116"/>
      <c r="AC12" s="96"/>
    </row>
    <row r="13" spans="2:31">
      <c r="B13" s="126" t="s">
        <v>6</v>
      </c>
      <c r="C13" s="131"/>
      <c r="D13" s="291">
        <f>F13+U13+Z13</f>
        <v>41</v>
      </c>
      <c r="E13" s="298"/>
      <c r="F13" s="281">
        <v>25</v>
      </c>
      <c r="G13" s="121">
        <f t="shared" si="2"/>
        <v>25</v>
      </c>
      <c r="H13" s="148"/>
      <c r="I13" s="149"/>
      <c r="J13" s="149"/>
      <c r="K13" s="149"/>
      <c r="L13" s="149">
        <v>23</v>
      </c>
      <c r="M13" s="149">
        <v>1</v>
      </c>
      <c r="N13" s="149"/>
      <c r="O13" s="149"/>
      <c r="P13" s="149"/>
      <c r="Q13" s="149"/>
      <c r="R13" s="149"/>
      <c r="S13" s="150">
        <v>1</v>
      </c>
      <c r="U13" s="159">
        <v>10</v>
      </c>
      <c r="V13" s="121">
        <f t="shared" ref="V13:V39" si="4">SUM(W13:X13)</f>
        <v>10</v>
      </c>
      <c r="W13" s="148">
        <v>10</v>
      </c>
      <c r="X13" s="105"/>
      <c r="Z13" s="159">
        <v>6</v>
      </c>
      <c r="AA13" s="121">
        <f t="shared" si="3"/>
        <v>6</v>
      </c>
      <c r="AB13" s="148">
        <v>6</v>
      </c>
      <c r="AC13" s="150"/>
    </row>
    <row r="14" spans="2:31" ht="9" customHeight="1">
      <c r="B14" s="127" t="s">
        <v>82</v>
      </c>
      <c r="C14" s="133"/>
      <c r="D14" s="293"/>
      <c r="E14" s="298"/>
      <c r="F14" s="283"/>
      <c r="G14" s="210">
        <f>SUM(H14:S14)</f>
        <v>9.2592592592592601E-2</v>
      </c>
      <c r="H14" s="101"/>
      <c r="I14" s="89"/>
      <c r="J14" s="89"/>
      <c r="K14" s="89"/>
      <c r="L14" s="88">
        <f>+L13/$F$65</f>
        <v>8.5185185185185183E-2</v>
      </c>
      <c r="M14" s="88">
        <f>+M13/$F$65</f>
        <v>3.7037037037037038E-3</v>
      </c>
      <c r="N14" s="89"/>
      <c r="O14" s="89"/>
      <c r="P14" s="89"/>
      <c r="Q14" s="89"/>
      <c r="R14" s="89"/>
      <c r="S14" s="106">
        <f>+S13/$F$65</f>
        <v>3.7037037037037038E-3</v>
      </c>
      <c r="U14" s="161"/>
      <c r="V14" s="210">
        <f>SUM(W14:X14)</f>
        <v>8.9285714285714288E-2</v>
      </c>
      <c r="W14" s="118">
        <f>W13/$U$65</f>
        <v>8.9285714285714288E-2</v>
      </c>
      <c r="X14" s="106"/>
      <c r="Z14" s="161"/>
      <c r="AA14" s="210">
        <f>SUM(AB14:AC14)</f>
        <v>8.8235294117647065E-2</v>
      </c>
      <c r="AB14" s="118">
        <f>AB13/$Z$65</f>
        <v>8.8235294117647065E-2</v>
      </c>
      <c r="AC14" s="156"/>
    </row>
    <row r="15" spans="2:31">
      <c r="B15" s="112" t="s">
        <v>86</v>
      </c>
      <c r="C15" s="132"/>
      <c r="D15" s="291">
        <f>F15+U15+Z15</f>
        <v>10</v>
      </c>
      <c r="E15" s="298"/>
      <c r="F15" s="282">
        <v>6</v>
      </c>
      <c r="G15" s="122">
        <f t="shared" si="2"/>
        <v>9</v>
      </c>
      <c r="H15" s="151"/>
      <c r="I15" s="152"/>
      <c r="J15" s="152"/>
      <c r="K15" s="152"/>
      <c r="L15" s="152">
        <v>7</v>
      </c>
      <c r="M15" s="152"/>
      <c r="N15" s="152">
        <v>2</v>
      </c>
      <c r="O15" s="152"/>
      <c r="P15" s="152"/>
      <c r="Q15" s="152"/>
      <c r="R15" s="152"/>
      <c r="S15" s="153"/>
      <c r="U15" s="160">
        <v>2</v>
      </c>
      <c r="V15" s="122">
        <f t="shared" si="4"/>
        <v>2</v>
      </c>
      <c r="W15" s="151">
        <v>1</v>
      </c>
      <c r="X15" s="153">
        <v>1</v>
      </c>
      <c r="Z15" s="160">
        <v>2</v>
      </c>
      <c r="AA15" s="122">
        <f t="shared" si="3"/>
        <v>2</v>
      </c>
      <c r="AB15" s="151">
        <v>1</v>
      </c>
      <c r="AC15" s="153">
        <v>1</v>
      </c>
      <c r="AE15" s="172"/>
    </row>
    <row r="16" spans="2:31" ht="9" customHeight="1">
      <c r="B16" s="127" t="s">
        <v>82</v>
      </c>
      <c r="C16" s="132"/>
      <c r="D16" s="292"/>
      <c r="E16" s="298"/>
      <c r="F16" s="282"/>
      <c r="G16" s="210">
        <f>SUM(H16:S16)</f>
        <v>3.3333333333333333E-2</v>
      </c>
      <c r="H16" s="117"/>
      <c r="I16" s="91"/>
      <c r="J16" s="91"/>
      <c r="K16" s="91"/>
      <c r="L16" s="88">
        <f>+L15/$F$65</f>
        <v>2.5925925925925925E-2</v>
      </c>
      <c r="M16" s="91"/>
      <c r="N16" s="88">
        <f>+N15/$F$65</f>
        <v>7.4074074074074077E-3</v>
      </c>
      <c r="O16" s="321"/>
      <c r="P16" s="91"/>
      <c r="Q16" s="91"/>
      <c r="R16" s="91"/>
      <c r="S16" s="97"/>
      <c r="U16" s="160"/>
      <c r="V16" s="210">
        <f>SUM(W16:X16)</f>
        <v>1.7857142857142856E-2</v>
      </c>
      <c r="W16" s="118">
        <f>W15/$U$65</f>
        <v>8.9285714285714281E-3</v>
      </c>
      <c r="X16" s="95">
        <f>X15/$U$65</f>
        <v>8.9285714285714281E-3</v>
      </c>
      <c r="Z16" s="160"/>
      <c r="AA16" s="210">
        <f>SUM(AB16:AC16)</f>
        <v>2.9411764705882353E-2</v>
      </c>
      <c r="AB16" s="118">
        <f>AB15/$Z$65</f>
        <v>1.4705882352941176E-2</v>
      </c>
      <c r="AC16" s="95">
        <f>AC15/Z65</f>
        <v>1.4705882352941176E-2</v>
      </c>
    </row>
    <row r="17" spans="2:29">
      <c r="B17" s="111" t="s">
        <v>58</v>
      </c>
      <c r="C17" s="131">
        <v>2</v>
      </c>
      <c r="D17" s="291">
        <f>F17+U17+Z17</f>
        <v>24</v>
      </c>
      <c r="E17" s="298"/>
      <c r="F17" s="281">
        <v>14</v>
      </c>
      <c r="G17" s="121">
        <f t="shared" si="2"/>
        <v>12</v>
      </c>
      <c r="H17" s="148"/>
      <c r="I17" s="149"/>
      <c r="J17" s="149"/>
      <c r="K17" s="149"/>
      <c r="L17" s="149">
        <v>11</v>
      </c>
      <c r="M17" s="149"/>
      <c r="N17" s="149"/>
      <c r="O17" s="149"/>
      <c r="P17" s="149"/>
      <c r="Q17" s="149">
        <v>1</v>
      </c>
      <c r="R17" s="149"/>
      <c r="S17" s="150"/>
      <c r="U17" s="159">
        <v>6</v>
      </c>
      <c r="V17" s="121">
        <f t="shared" si="4"/>
        <v>0</v>
      </c>
      <c r="W17" s="148"/>
      <c r="X17" s="150"/>
      <c r="Z17" s="159">
        <v>4</v>
      </c>
      <c r="AA17" s="121">
        <f t="shared" si="3"/>
        <v>0</v>
      </c>
      <c r="AB17" s="148"/>
      <c r="AC17" s="150"/>
    </row>
    <row r="18" spans="2:29" ht="9" customHeight="1">
      <c r="B18" s="127" t="s">
        <v>82</v>
      </c>
      <c r="C18" s="133"/>
      <c r="D18" s="293"/>
      <c r="E18" s="298"/>
      <c r="F18" s="283"/>
      <c r="G18" s="210">
        <f>SUM(H18:S18)</f>
        <v>4.4444444444444446E-2</v>
      </c>
      <c r="H18" s="101"/>
      <c r="I18" s="89"/>
      <c r="J18" s="89"/>
      <c r="K18" s="89"/>
      <c r="L18" s="88">
        <f>+L17/$F$65</f>
        <v>4.0740740740740744E-2</v>
      </c>
      <c r="M18" s="89"/>
      <c r="N18" s="89"/>
      <c r="O18" s="89"/>
      <c r="P18" s="89"/>
      <c r="Q18" s="88">
        <f>+Q17/$F$65</f>
        <v>3.7037037037037038E-3</v>
      </c>
      <c r="R18" s="89"/>
      <c r="S18" s="107"/>
      <c r="U18" s="161"/>
      <c r="V18" s="210">
        <f>SUM(W18:X18)</f>
        <v>0</v>
      </c>
      <c r="W18" s="138"/>
      <c r="X18" s="139"/>
      <c r="Z18" s="161"/>
      <c r="AA18" s="210">
        <f>SUM(AB18:AC18)</f>
        <v>0</v>
      </c>
      <c r="AB18" s="138"/>
      <c r="AC18" s="139"/>
    </row>
    <row r="19" spans="2:29">
      <c r="B19" s="112" t="s">
        <v>52</v>
      </c>
      <c r="C19" s="132"/>
      <c r="D19" s="291">
        <f>F19+U19+Z19</f>
        <v>47</v>
      </c>
      <c r="E19" s="298"/>
      <c r="F19" s="282">
        <v>28</v>
      </c>
      <c r="G19" s="122">
        <f t="shared" si="2"/>
        <v>21</v>
      </c>
      <c r="H19" s="151"/>
      <c r="I19" s="152">
        <v>1</v>
      </c>
      <c r="J19" s="152">
        <v>1</v>
      </c>
      <c r="K19" s="152"/>
      <c r="L19" s="152">
        <v>18</v>
      </c>
      <c r="M19" s="152"/>
      <c r="N19" s="152"/>
      <c r="O19" s="152"/>
      <c r="P19" s="152"/>
      <c r="Q19" s="152">
        <v>1</v>
      </c>
      <c r="R19" s="152"/>
      <c r="S19" s="153"/>
      <c r="U19" s="160">
        <v>12</v>
      </c>
      <c r="V19" s="122">
        <f t="shared" si="4"/>
        <v>0</v>
      </c>
      <c r="W19" s="151"/>
      <c r="X19" s="153"/>
      <c r="Z19" s="160">
        <v>7</v>
      </c>
      <c r="AA19" s="122">
        <f t="shared" si="3"/>
        <v>0</v>
      </c>
      <c r="AB19" s="151"/>
      <c r="AC19" s="153"/>
    </row>
    <row r="20" spans="2:29" ht="9" customHeight="1">
      <c r="B20" s="127" t="s">
        <v>82</v>
      </c>
      <c r="C20" s="132"/>
      <c r="D20" s="292"/>
      <c r="E20" s="298"/>
      <c r="F20" s="282"/>
      <c r="G20" s="210">
        <f>SUM(H20:S20)</f>
        <v>7.7777777777777779E-2</v>
      </c>
      <c r="H20" s="117"/>
      <c r="I20" s="88">
        <f>+I19/$F$65</f>
        <v>3.7037037037037038E-3</v>
      </c>
      <c r="J20" s="88">
        <f>+J19/$F$65</f>
        <v>3.7037037037037038E-3</v>
      </c>
      <c r="K20" s="91"/>
      <c r="L20" s="88">
        <f>+L19/$F$65</f>
        <v>6.6666666666666666E-2</v>
      </c>
      <c r="M20" s="91"/>
      <c r="N20" s="91"/>
      <c r="O20" s="91"/>
      <c r="P20" s="91"/>
      <c r="Q20" s="88">
        <f>+Q19/$F$65</f>
        <v>3.7037037037037038E-3</v>
      </c>
      <c r="R20" s="91"/>
      <c r="S20" s="97"/>
      <c r="U20" s="160"/>
      <c r="V20" s="210">
        <f>SUM(W20:X20)</f>
        <v>0</v>
      </c>
      <c r="W20" s="116"/>
      <c r="X20" s="96"/>
      <c r="Z20" s="160"/>
      <c r="AA20" s="210">
        <f>SUM(AB20:AC20)</f>
        <v>0</v>
      </c>
      <c r="AB20" s="116"/>
      <c r="AC20" s="96"/>
    </row>
    <row r="21" spans="2:29">
      <c r="B21" s="111" t="s">
        <v>60</v>
      </c>
      <c r="C21" s="131">
        <v>1</v>
      </c>
      <c r="D21" s="291">
        <f>F21+U21+Z21</f>
        <v>15</v>
      </c>
      <c r="E21" s="298"/>
      <c r="F21" s="281">
        <v>9</v>
      </c>
      <c r="G21" s="121">
        <f t="shared" si="2"/>
        <v>5</v>
      </c>
      <c r="H21" s="148"/>
      <c r="I21" s="149"/>
      <c r="J21" s="149"/>
      <c r="K21" s="149"/>
      <c r="L21" s="149">
        <v>5</v>
      </c>
      <c r="M21" s="149"/>
      <c r="N21" s="149"/>
      <c r="O21" s="149"/>
      <c r="P21" s="149"/>
      <c r="Q21" s="149"/>
      <c r="R21" s="149"/>
      <c r="S21" s="150"/>
      <c r="U21" s="159">
        <v>4</v>
      </c>
      <c r="V21" s="121">
        <f t="shared" si="4"/>
        <v>0</v>
      </c>
      <c r="W21" s="148"/>
      <c r="X21" s="150"/>
      <c r="Z21" s="159">
        <v>2</v>
      </c>
      <c r="AA21" s="121">
        <f t="shared" si="3"/>
        <v>0</v>
      </c>
      <c r="AB21" s="148"/>
      <c r="AC21" s="150"/>
    </row>
    <row r="22" spans="2:29" ht="9" customHeight="1">
      <c r="B22" s="127" t="s">
        <v>82</v>
      </c>
      <c r="C22" s="133"/>
      <c r="D22" s="293"/>
      <c r="E22" s="298"/>
      <c r="F22" s="283"/>
      <c r="G22" s="210">
        <f>SUM(H22:S22)</f>
        <v>1.8518518518518517E-2</v>
      </c>
      <c r="H22" s="101"/>
      <c r="I22" s="89"/>
      <c r="J22" s="89"/>
      <c r="K22" s="89"/>
      <c r="L22" s="88">
        <f>+L21/$F$65</f>
        <v>1.8518518518518517E-2</v>
      </c>
      <c r="M22" s="89"/>
      <c r="N22" s="89"/>
      <c r="O22" s="88"/>
      <c r="P22" s="89"/>
      <c r="Q22" s="89"/>
      <c r="R22" s="89"/>
      <c r="S22" s="107"/>
      <c r="U22" s="161"/>
      <c r="V22" s="210">
        <f>SUM(W22:X22)</f>
        <v>0</v>
      </c>
      <c r="W22" s="138"/>
      <c r="X22" s="139"/>
      <c r="Z22" s="161"/>
      <c r="AA22" s="210">
        <f>SUM(AB22:AC22)</f>
        <v>0</v>
      </c>
      <c r="AB22" s="138"/>
      <c r="AC22" s="139"/>
    </row>
    <row r="23" spans="2:29">
      <c r="B23" s="112" t="s">
        <v>10</v>
      </c>
      <c r="C23" s="132">
        <v>1</v>
      </c>
      <c r="D23" s="291">
        <f>F23+U23+Z23</f>
        <v>20</v>
      </c>
      <c r="E23" s="298"/>
      <c r="F23" s="282">
        <v>12</v>
      </c>
      <c r="G23" s="122">
        <f t="shared" si="2"/>
        <v>10</v>
      </c>
      <c r="H23" s="151"/>
      <c r="I23" s="152"/>
      <c r="J23" s="152"/>
      <c r="K23" s="152"/>
      <c r="L23" s="152">
        <v>9</v>
      </c>
      <c r="M23" s="152"/>
      <c r="N23" s="152"/>
      <c r="O23" s="152"/>
      <c r="P23" s="152">
        <v>1</v>
      </c>
      <c r="Q23" s="152"/>
      <c r="R23" s="152"/>
      <c r="S23" s="153"/>
      <c r="U23" s="160">
        <v>5</v>
      </c>
      <c r="V23" s="122">
        <f t="shared" si="4"/>
        <v>5</v>
      </c>
      <c r="W23" s="151">
        <v>5</v>
      </c>
      <c r="X23" s="153"/>
      <c r="Z23" s="160">
        <v>3</v>
      </c>
      <c r="AA23" s="122">
        <f t="shared" si="3"/>
        <v>3</v>
      </c>
      <c r="AB23" s="151">
        <v>3</v>
      </c>
      <c r="AC23" s="153"/>
    </row>
    <row r="24" spans="2:29" ht="9" customHeight="1">
      <c r="B24" s="127" t="s">
        <v>82</v>
      </c>
      <c r="C24" s="132"/>
      <c r="D24" s="292"/>
      <c r="E24" s="298"/>
      <c r="F24" s="282"/>
      <c r="G24" s="210">
        <f>SUM(H24:S24)</f>
        <v>3.7037037037037035E-2</v>
      </c>
      <c r="H24" s="117"/>
      <c r="I24" s="91"/>
      <c r="J24" s="91"/>
      <c r="K24" s="91"/>
      <c r="L24" s="88">
        <f>+L23/$F$65</f>
        <v>3.3333333333333333E-2</v>
      </c>
      <c r="M24" s="91"/>
      <c r="N24" s="91"/>
      <c r="O24" s="91"/>
      <c r="P24" s="88">
        <f>+P23/$F$65</f>
        <v>3.7037037037037038E-3</v>
      </c>
      <c r="Q24" s="91"/>
      <c r="R24" s="91"/>
      <c r="S24" s="97"/>
      <c r="U24" s="160"/>
      <c r="V24" s="210">
        <f>SUM(W24:X24)</f>
        <v>4.4642857142857144E-2</v>
      </c>
      <c r="W24" s="118">
        <f>W23/$U$65</f>
        <v>4.4642857142857144E-2</v>
      </c>
      <c r="X24" s="96"/>
      <c r="Z24" s="160"/>
      <c r="AA24" s="210">
        <f>SUM(AB24:AC24)</f>
        <v>4.4117647058823532E-2</v>
      </c>
      <c r="AB24" s="118">
        <f>AB23/$Z$65</f>
        <v>4.4117647058823532E-2</v>
      </c>
      <c r="AC24" s="96"/>
    </row>
    <row r="25" spans="2:29">
      <c r="B25" s="111" t="s">
        <v>3</v>
      </c>
      <c r="C25" s="131">
        <v>5</v>
      </c>
      <c r="D25" s="291">
        <f>F25+U25+Z25</f>
        <v>60</v>
      </c>
      <c r="E25" s="298"/>
      <c r="F25" s="281">
        <v>36</v>
      </c>
      <c r="G25" s="121">
        <f t="shared" si="2"/>
        <v>32</v>
      </c>
      <c r="H25" s="148"/>
      <c r="I25" s="149"/>
      <c r="J25" s="149"/>
      <c r="K25" s="149">
        <v>1</v>
      </c>
      <c r="L25" s="149">
        <v>31</v>
      </c>
      <c r="M25" s="149"/>
      <c r="N25" s="149"/>
      <c r="O25" s="149"/>
      <c r="P25" s="149"/>
      <c r="Q25" s="149"/>
      <c r="R25" s="149"/>
      <c r="S25" s="150"/>
      <c r="U25" s="159">
        <v>15</v>
      </c>
      <c r="V25" s="121">
        <f t="shared" si="4"/>
        <v>15</v>
      </c>
      <c r="W25" s="148">
        <v>15</v>
      </c>
      <c r="X25" s="150"/>
      <c r="Z25" s="159">
        <v>9</v>
      </c>
      <c r="AA25" s="121">
        <f t="shared" si="3"/>
        <v>9</v>
      </c>
      <c r="AB25" s="148">
        <v>9</v>
      </c>
      <c r="AC25" s="150"/>
    </row>
    <row r="26" spans="2:29" ht="9" customHeight="1">
      <c r="B26" s="127" t="s">
        <v>82</v>
      </c>
      <c r="C26" s="133"/>
      <c r="D26" s="293"/>
      <c r="E26" s="298"/>
      <c r="F26" s="283"/>
      <c r="G26" s="210">
        <f>SUM(H26:S26)</f>
        <v>0.11851851851851852</v>
      </c>
      <c r="H26" s="101"/>
      <c r="I26" s="89"/>
      <c r="J26" s="89"/>
      <c r="K26" s="88">
        <f>+K25/$F$65</f>
        <v>3.7037037037037038E-3</v>
      </c>
      <c r="L26" s="88">
        <f>+L25/$F$65</f>
        <v>0.11481481481481481</v>
      </c>
      <c r="M26" s="89"/>
      <c r="N26" s="89"/>
      <c r="O26" s="89"/>
      <c r="P26" s="89"/>
      <c r="Q26" s="89"/>
      <c r="R26" s="89"/>
      <c r="S26" s="107"/>
      <c r="U26" s="161"/>
      <c r="V26" s="210">
        <f>SUM(W26:X26)</f>
        <v>0.13392857142857142</v>
      </c>
      <c r="W26" s="118">
        <f>W25/$U$65</f>
        <v>0.13392857142857142</v>
      </c>
      <c r="X26" s="139"/>
      <c r="Z26" s="161"/>
      <c r="AA26" s="210">
        <f>SUM(AB26:AC26)</f>
        <v>0.13235294117647059</v>
      </c>
      <c r="AB26" s="118">
        <f>AB25/$Z$65</f>
        <v>0.13235294117647059</v>
      </c>
      <c r="AC26" s="139"/>
    </row>
    <row r="27" spans="2:29">
      <c r="B27" s="112" t="s">
        <v>59</v>
      </c>
      <c r="C27" s="132">
        <v>1</v>
      </c>
      <c r="D27" s="291">
        <f>F27+U27+Z27</f>
        <v>33</v>
      </c>
      <c r="E27" s="298"/>
      <c r="F27" s="282">
        <v>20</v>
      </c>
      <c r="G27" s="122">
        <f t="shared" si="2"/>
        <v>20</v>
      </c>
      <c r="H27" s="151">
        <v>1</v>
      </c>
      <c r="I27" s="152"/>
      <c r="J27" s="152"/>
      <c r="K27" s="152"/>
      <c r="L27" s="152">
        <v>18</v>
      </c>
      <c r="M27" s="152"/>
      <c r="N27" s="152"/>
      <c r="O27" s="152"/>
      <c r="P27" s="152"/>
      <c r="Q27" s="152"/>
      <c r="R27" s="152">
        <v>1</v>
      </c>
      <c r="S27" s="153"/>
      <c r="U27" s="160">
        <v>8</v>
      </c>
      <c r="V27" s="122">
        <f t="shared" si="4"/>
        <v>8</v>
      </c>
      <c r="W27" s="151">
        <v>8</v>
      </c>
      <c r="X27" s="153"/>
      <c r="Z27" s="160">
        <v>5</v>
      </c>
      <c r="AA27" s="122">
        <f t="shared" si="3"/>
        <v>5</v>
      </c>
      <c r="AB27" s="151">
        <v>5</v>
      </c>
      <c r="AC27" s="153"/>
    </row>
    <row r="28" spans="2:29" ht="9" customHeight="1">
      <c r="B28" s="127" t="s">
        <v>82</v>
      </c>
      <c r="C28" s="132"/>
      <c r="D28" s="292"/>
      <c r="E28" s="298"/>
      <c r="F28" s="282"/>
      <c r="G28" s="210">
        <f>SUM(H28:S28)</f>
        <v>7.4074074074074084E-2</v>
      </c>
      <c r="H28" s="88">
        <f>+H27/$F$65</f>
        <v>3.7037037037037038E-3</v>
      </c>
      <c r="I28" s="91"/>
      <c r="J28" s="91"/>
      <c r="K28" s="91"/>
      <c r="L28" s="88">
        <f>+L27/$F$65</f>
        <v>6.6666666666666666E-2</v>
      </c>
      <c r="M28" s="91"/>
      <c r="N28" s="91"/>
      <c r="O28" s="91"/>
      <c r="P28" s="91"/>
      <c r="Q28" s="91"/>
      <c r="R28" s="88">
        <f>+R27/$F$65</f>
        <v>3.7037037037037038E-3</v>
      </c>
      <c r="S28" s="97"/>
      <c r="U28" s="160"/>
      <c r="V28" s="210">
        <f>SUM(W28:X28)</f>
        <v>7.1428571428571425E-2</v>
      </c>
      <c r="W28" s="118">
        <f>W27/$U$65</f>
        <v>7.1428571428571425E-2</v>
      </c>
      <c r="X28" s="96"/>
      <c r="Z28" s="160"/>
      <c r="AA28" s="210">
        <f>SUM(AB28:AC28)</f>
        <v>7.3529411764705885E-2</v>
      </c>
      <c r="AB28" s="118">
        <f>AB27/$Z$65</f>
        <v>7.3529411764705885E-2</v>
      </c>
      <c r="AC28" s="96"/>
    </row>
    <row r="29" spans="2:29">
      <c r="B29" s="111" t="s">
        <v>53</v>
      </c>
      <c r="C29" s="131"/>
      <c r="D29" s="291">
        <f>F29+U29+Z29</f>
        <v>17</v>
      </c>
      <c r="E29" s="298"/>
      <c r="F29" s="281">
        <v>10</v>
      </c>
      <c r="G29" s="121">
        <f t="shared" si="2"/>
        <v>10</v>
      </c>
      <c r="H29" s="148"/>
      <c r="I29" s="149"/>
      <c r="J29" s="149"/>
      <c r="K29" s="149"/>
      <c r="L29" s="149">
        <v>8</v>
      </c>
      <c r="M29" s="149"/>
      <c r="N29" s="149">
        <v>2</v>
      </c>
      <c r="O29" s="149"/>
      <c r="P29" s="149"/>
      <c r="Q29" s="149"/>
      <c r="R29" s="149"/>
      <c r="S29" s="150"/>
      <c r="U29" s="159">
        <v>4</v>
      </c>
      <c r="V29" s="121">
        <f t="shared" si="4"/>
        <v>1</v>
      </c>
      <c r="W29" s="148">
        <v>1</v>
      </c>
      <c r="X29" s="150"/>
      <c r="Z29" s="159">
        <v>3</v>
      </c>
      <c r="AA29" s="121">
        <f t="shared" si="3"/>
        <v>1</v>
      </c>
      <c r="AB29" s="148">
        <v>1</v>
      </c>
      <c r="AC29" s="150"/>
    </row>
    <row r="30" spans="2:29" ht="9" customHeight="1">
      <c r="B30" s="127" t="s">
        <v>82</v>
      </c>
      <c r="C30" s="133"/>
      <c r="D30" s="293"/>
      <c r="E30" s="298"/>
      <c r="F30" s="283"/>
      <c r="G30" s="210">
        <f>SUM(H30:S30)</f>
        <v>3.7037037037037035E-2</v>
      </c>
      <c r="H30" s="101"/>
      <c r="I30" s="89"/>
      <c r="J30" s="89"/>
      <c r="K30" s="89"/>
      <c r="L30" s="88">
        <f>+L29/$F$65</f>
        <v>2.9629629629629631E-2</v>
      </c>
      <c r="M30" s="89"/>
      <c r="N30" s="88">
        <f>+N29/$F$65</f>
        <v>7.4074074074074077E-3</v>
      </c>
      <c r="O30" s="88"/>
      <c r="P30" s="89"/>
      <c r="Q30" s="89"/>
      <c r="R30" s="89"/>
      <c r="S30" s="107"/>
      <c r="U30" s="161"/>
      <c r="V30" s="210">
        <f>SUM(W30:X30)</f>
        <v>8.9285714285714281E-3</v>
      </c>
      <c r="W30" s="118">
        <f>W29/$U$65</f>
        <v>8.9285714285714281E-3</v>
      </c>
      <c r="X30" s="139"/>
      <c r="Z30" s="161"/>
      <c r="AA30" s="210">
        <f>SUM(AB30:AC30)</f>
        <v>1.4705882352941176E-2</v>
      </c>
      <c r="AB30" s="118">
        <f>AB29/$Z$65</f>
        <v>1.4705882352941176E-2</v>
      </c>
      <c r="AC30" s="139"/>
    </row>
    <row r="31" spans="2:29">
      <c r="B31" s="112" t="s">
        <v>26</v>
      </c>
      <c r="C31" s="132"/>
      <c r="D31" s="291">
        <f>F31+U31+Z31</f>
        <v>8</v>
      </c>
      <c r="E31" s="298"/>
      <c r="F31" s="282">
        <v>5</v>
      </c>
      <c r="G31" s="122">
        <f t="shared" si="2"/>
        <v>5</v>
      </c>
      <c r="H31" s="151"/>
      <c r="I31" s="152"/>
      <c r="J31" s="152"/>
      <c r="K31" s="152"/>
      <c r="L31" s="152">
        <v>5</v>
      </c>
      <c r="M31" s="152"/>
      <c r="N31" s="152"/>
      <c r="O31" s="152"/>
      <c r="P31" s="152"/>
      <c r="Q31" s="152"/>
      <c r="R31" s="152"/>
      <c r="S31" s="153"/>
      <c r="U31" s="160">
        <v>2</v>
      </c>
      <c r="V31" s="122">
        <f t="shared" si="4"/>
        <v>2</v>
      </c>
      <c r="W31" s="151">
        <v>2</v>
      </c>
      <c r="X31" s="153"/>
      <c r="Z31" s="160">
        <v>1</v>
      </c>
      <c r="AA31" s="122">
        <f t="shared" si="3"/>
        <v>1</v>
      </c>
      <c r="AB31" s="151">
        <v>1</v>
      </c>
      <c r="AC31" s="153"/>
    </row>
    <row r="32" spans="2:29" ht="9" customHeight="1">
      <c r="B32" s="127" t="s">
        <v>82</v>
      </c>
      <c r="C32" s="132"/>
      <c r="D32" s="292"/>
      <c r="E32" s="298"/>
      <c r="F32" s="282"/>
      <c r="G32" s="210">
        <f>SUM(H32:S32)</f>
        <v>1.8518518518518517E-2</v>
      </c>
      <c r="H32" s="117"/>
      <c r="I32" s="91"/>
      <c r="J32" s="91"/>
      <c r="K32" s="91"/>
      <c r="L32" s="88">
        <f>+L31/$F$65</f>
        <v>1.8518518518518517E-2</v>
      </c>
      <c r="M32" s="91"/>
      <c r="N32" s="91"/>
      <c r="O32" s="91"/>
      <c r="P32" s="91"/>
      <c r="Q32" s="91"/>
      <c r="R32" s="91"/>
      <c r="S32" s="97"/>
      <c r="U32" s="160"/>
      <c r="V32" s="210">
        <f>SUM(W32:X32)</f>
        <v>1.7857142857142856E-2</v>
      </c>
      <c r="W32" s="118">
        <f>W31/$U$65</f>
        <v>1.7857142857142856E-2</v>
      </c>
      <c r="X32" s="96"/>
      <c r="Z32" s="160"/>
      <c r="AA32" s="210">
        <f>SUM(AB32:AC32)</f>
        <v>1.4705882352941176E-2</v>
      </c>
      <c r="AB32" s="118">
        <f>AB31/$Z$65</f>
        <v>1.4705882352941176E-2</v>
      </c>
      <c r="AC32" s="96"/>
    </row>
    <row r="33" spans="2:29">
      <c r="B33" s="111" t="s">
        <v>15</v>
      </c>
      <c r="C33" s="131">
        <v>3</v>
      </c>
      <c r="D33" s="291">
        <f>F33+U33+Z33</f>
        <v>16</v>
      </c>
      <c r="E33" s="298"/>
      <c r="F33" s="281">
        <v>10</v>
      </c>
      <c r="G33" s="121">
        <f t="shared" si="2"/>
        <v>8</v>
      </c>
      <c r="H33" s="148"/>
      <c r="I33" s="149">
        <v>1</v>
      </c>
      <c r="J33" s="149"/>
      <c r="K33" s="149"/>
      <c r="L33" s="149">
        <v>7</v>
      </c>
      <c r="M33" s="149"/>
      <c r="N33" s="149"/>
      <c r="O33" s="149"/>
      <c r="P33" s="149"/>
      <c r="Q33" s="149"/>
      <c r="R33" s="149"/>
      <c r="S33" s="150"/>
      <c r="U33" s="159">
        <v>4</v>
      </c>
      <c r="V33" s="121">
        <f t="shared" si="4"/>
        <v>0</v>
      </c>
      <c r="W33" s="148"/>
      <c r="X33" s="150"/>
      <c r="Z33" s="159">
        <v>2</v>
      </c>
      <c r="AA33" s="121">
        <f t="shared" si="3"/>
        <v>0</v>
      </c>
      <c r="AB33" s="148"/>
      <c r="AC33" s="150"/>
    </row>
    <row r="34" spans="2:29" ht="9" customHeight="1">
      <c r="B34" s="127" t="s">
        <v>82</v>
      </c>
      <c r="C34" s="133"/>
      <c r="D34" s="293"/>
      <c r="E34" s="298"/>
      <c r="F34" s="283"/>
      <c r="G34" s="210">
        <f>SUM(H34:S34)</f>
        <v>2.9629629629629631E-2</v>
      </c>
      <c r="H34" s="101"/>
      <c r="I34" s="88">
        <f>+I33/$F$65</f>
        <v>3.7037037037037038E-3</v>
      </c>
      <c r="J34" s="89"/>
      <c r="K34" s="89"/>
      <c r="L34" s="88">
        <f>+L33/$F$65</f>
        <v>2.5925925925925925E-2</v>
      </c>
      <c r="M34" s="89"/>
      <c r="N34" s="89"/>
      <c r="O34" s="89"/>
      <c r="P34" s="89"/>
      <c r="Q34" s="89"/>
      <c r="R34" s="89"/>
      <c r="S34" s="107"/>
      <c r="U34" s="161"/>
      <c r="V34" s="210">
        <f>SUM(W34:X34)</f>
        <v>0</v>
      </c>
      <c r="W34" s="138"/>
      <c r="X34" s="139"/>
      <c r="Z34" s="161"/>
      <c r="AA34" s="210">
        <f>SUM(AB34:AC34)</f>
        <v>0</v>
      </c>
      <c r="AB34" s="138"/>
      <c r="AC34" s="139"/>
    </row>
    <row r="35" spans="2:29">
      <c r="B35" s="112" t="s">
        <v>22</v>
      </c>
      <c r="C35" s="132">
        <v>1</v>
      </c>
      <c r="D35" s="291">
        <f>F35+U35+Z35</f>
        <v>13</v>
      </c>
      <c r="E35" s="298"/>
      <c r="F35" s="282">
        <v>8</v>
      </c>
      <c r="G35" s="122">
        <f t="shared" si="2"/>
        <v>4</v>
      </c>
      <c r="H35" s="151"/>
      <c r="I35" s="152"/>
      <c r="J35" s="152"/>
      <c r="K35" s="152"/>
      <c r="L35" s="152">
        <v>4</v>
      </c>
      <c r="M35" s="152"/>
      <c r="N35" s="152"/>
      <c r="O35" s="152"/>
      <c r="P35" s="152"/>
      <c r="Q35" s="152"/>
      <c r="R35" s="152"/>
      <c r="S35" s="153"/>
      <c r="U35" s="160">
        <v>3</v>
      </c>
      <c r="V35" s="122">
        <f t="shared" si="4"/>
        <v>3</v>
      </c>
      <c r="W35" s="151">
        <v>3</v>
      </c>
      <c r="X35" s="153"/>
      <c r="Z35" s="160">
        <v>2</v>
      </c>
      <c r="AA35" s="122">
        <f t="shared" si="3"/>
        <v>2</v>
      </c>
      <c r="AB35" s="151">
        <v>2</v>
      </c>
      <c r="AC35" s="153"/>
    </row>
    <row r="36" spans="2:29" ht="9" customHeight="1">
      <c r="B36" s="127" t="s">
        <v>82</v>
      </c>
      <c r="C36" s="132"/>
      <c r="D36" s="292"/>
      <c r="E36" s="298"/>
      <c r="F36" s="282"/>
      <c r="G36" s="210">
        <f>SUM(H36:S36)</f>
        <v>1.4814814814814815E-2</v>
      </c>
      <c r="H36" s="117"/>
      <c r="I36" s="91"/>
      <c r="J36" s="91"/>
      <c r="K36" s="91"/>
      <c r="L36" s="88">
        <f>+L35/$F$65</f>
        <v>1.4814814814814815E-2</v>
      </c>
      <c r="M36" s="91"/>
      <c r="N36" s="91"/>
      <c r="O36" s="91"/>
      <c r="P36" s="91"/>
      <c r="Q36" s="91"/>
      <c r="R36" s="91"/>
      <c r="S36" s="97"/>
      <c r="U36" s="160"/>
      <c r="V36" s="210">
        <f>SUM(W36:X36)</f>
        <v>2.6785714285714284E-2</v>
      </c>
      <c r="W36" s="118">
        <f>W35/$U$65</f>
        <v>2.6785714285714284E-2</v>
      </c>
      <c r="X36" s="96"/>
      <c r="Z36" s="160"/>
      <c r="AA36" s="210">
        <f>SUM(AB36:AC36)</f>
        <v>2.9411764705882353E-2</v>
      </c>
      <c r="AB36" s="118">
        <f>AB35/$Z$65</f>
        <v>2.9411764705882353E-2</v>
      </c>
      <c r="AC36" s="96"/>
    </row>
    <row r="37" spans="2:29">
      <c r="B37" s="111" t="s">
        <v>20</v>
      </c>
      <c r="C37" s="131">
        <v>1</v>
      </c>
      <c r="D37" s="291">
        <f>F37+U37+Z37</f>
        <v>15</v>
      </c>
      <c r="E37" s="298"/>
      <c r="F37" s="281">
        <v>9</v>
      </c>
      <c r="G37" s="121">
        <f t="shared" si="2"/>
        <v>8</v>
      </c>
      <c r="H37" s="148"/>
      <c r="I37" s="149"/>
      <c r="J37" s="149"/>
      <c r="K37" s="149"/>
      <c r="L37" s="149">
        <v>8</v>
      </c>
      <c r="M37" s="149"/>
      <c r="N37" s="149"/>
      <c r="O37" s="149"/>
      <c r="P37" s="149"/>
      <c r="Q37" s="149"/>
      <c r="R37" s="149"/>
      <c r="S37" s="150"/>
      <c r="U37" s="159">
        <v>4</v>
      </c>
      <c r="V37" s="121">
        <f t="shared" si="4"/>
        <v>4</v>
      </c>
      <c r="W37" s="148">
        <v>4</v>
      </c>
      <c r="X37" s="150"/>
      <c r="Z37" s="159">
        <v>2</v>
      </c>
      <c r="AA37" s="121">
        <f t="shared" si="3"/>
        <v>2</v>
      </c>
      <c r="AB37" s="148">
        <v>2</v>
      </c>
      <c r="AC37" s="150"/>
    </row>
    <row r="38" spans="2:29" ht="9" customHeight="1">
      <c r="B38" s="127" t="s">
        <v>82</v>
      </c>
      <c r="C38" s="133"/>
      <c r="D38" s="293"/>
      <c r="E38" s="298"/>
      <c r="F38" s="283"/>
      <c r="G38" s="210">
        <f>SUM(H38:S38)</f>
        <v>2.9629629629629631E-2</v>
      </c>
      <c r="H38" s="101"/>
      <c r="I38" s="89"/>
      <c r="J38" s="89"/>
      <c r="K38" s="89"/>
      <c r="L38" s="88">
        <f>+L37/$F$65</f>
        <v>2.9629629629629631E-2</v>
      </c>
      <c r="M38" s="89"/>
      <c r="N38" s="89"/>
      <c r="O38" s="89"/>
      <c r="P38" s="89"/>
      <c r="Q38" s="89"/>
      <c r="R38" s="89"/>
      <c r="S38" s="107"/>
      <c r="U38" s="161"/>
      <c r="V38" s="210">
        <f>SUM(W38:X38)</f>
        <v>3.5714285714285712E-2</v>
      </c>
      <c r="W38" s="118">
        <f>W37/$U$65</f>
        <v>3.5714285714285712E-2</v>
      </c>
      <c r="X38" s="139"/>
      <c r="Z38" s="161"/>
      <c r="AA38" s="210">
        <f>SUM(AB38:AC38)</f>
        <v>2.9411764705882353E-2</v>
      </c>
      <c r="AB38" s="118">
        <f>AB37/$Z$65</f>
        <v>2.9411764705882353E-2</v>
      </c>
      <c r="AC38" s="139"/>
    </row>
    <row r="39" spans="2:29">
      <c r="B39" s="112" t="s">
        <v>90</v>
      </c>
      <c r="C39" s="132"/>
      <c r="D39" s="291">
        <f>F39+U39+Z39</f>
        <v>20</v>
      </c>
      <c r="E39" s="298"/>
      <c r="F39" s="282">
        <v>12</v>
      </c>
      <c r="G39" s="122">
        <f t="shared" si="2"/>
        <v>13</v>
      </c>
      <c r="H39" s="151">
        <v>1</v>
      </c>
      <c r="I39" s="152"/>
      <c r="J39" s="152">
        <v>1</v>
      </c>
      <c r="K39" s="152"/>
      <c r="L39" s="152">
        <v>11</v>
      </c>
      <c r="M39" s="152"/>
      <c r="N39" s="152"/>
      <c r="O39" s="152"/>
      <c r="P39" s="152"/>
      <c r="Q39" s="152"/>
      <c r="R39" s="152"/>
      <c r="S39" s="153"/>
      <c r="U39" s="160">
        <v>5</v>
      </c>
      <c r="V39" s="122">
        <f t="shared" si="4"/>
        <v>5</v>
      </c>
      <c r="W39" s="151">
        <v>5</v>
      </c>
      <c r="X39" s="153"/>
      <c r="Z39" s="160">
        <v>3</v>
      </c>
      <c r="AA39" s="122">
        <f t="shared" si="3"/>
        <v>3</v>
      </c>
      <c r="AB39" s="151">
        <v>3</v>
      </c>
      <c r="AC39" s="153"/>
    </row>
    <row r="40" spans="2:29" ht="9" customHeight="1">
      <c r="B40" s="127" t="s">
        <v>82</v>
      </c>
      <c r="C40" s="133"/>
      <c r="D40" s="293"/>
      <c r="E40" s="298"/>
      <c r="F40" s="283"/>
      <c r="G40" s="210">
        <f>SUM(H40:S40)</f>
        <v>4.8148148148148148E-2</v>
      </c>
      <c r="H40" s="88">
        <f>+H39/$F$65</f>
        <v>3.7037037037037038E-3</v>
      </c>
      <c r="I40" s="89"/>
      <c r="J40" s="88">
        <f>+J39/$F$65</f>
        <v>3.7037037037037038E-3</v>
      </c>
      <c r="K40" s="89"/>
      <c r="L40" s="88">
        <f>+L39/$F$65</f>
        <v>4.0740740740740744E-2</v>
      </c>
      <c r="M40" s="89"/>
      <c r="N40" s="89"/>
      <c r="O40" s="89"/>
      <c r="P40" s="89"/>
      <c r="Q40" s="89"/>
      <c r="R40" s="89"/>
      <c r="S40" s="107"/>
      <c r="U40" s="161"/>
      <c r="V40" s="210">
        <f>SUM(W40:X40)</f>
        <v>4.4642857142857144E-2</v>
      </c>
      <c r="W40" s="118">
        <f>W39/$U$65</f>
        <v>4.4642857142857144E-2</v>
      </c>
      <c r="X40" s="139"/>
      <c r="Z40" s="161"/>
      <c r="AA40" s="210">
        <f>SUM(AB40:AC40)</f>
        <v>4.4117647058823532E-2</v>
      </c>
      <c r="AB40" s="118">
        <f>AB39/$Z$65</f>
        <v>4.4117647058823532E-2</v>
      </c>
      <c r="AC40" s="139"/>
    </row>
    <row r="41" spans="2:29">
      <c r="B41" s="113"/>
      <c r="C41" s="134"/>
      <c r="D41" s="294"/>
      <c r="E41" s="298"/>
      <c r="F41" s="136"/>
      <c r="G41" s="124"/>
      <c r="H41" s="119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9"/>
      <c r="U41" s="162"/>
      <c r="V41" s="163"/>
      <c r="W41" s="119"/>
      <c r="X41" s="109"/>
      <c r="Z41" s="162"/>
      <c r="AA41" s="163"/>
      <c r="AB41" s="119"/>
      <c r="AC41" s="109"/>
    </row>
    <row r="42" spans="2:29">
      <c r="B42" s="46" t="s">
        <v>27</v>
      </c>
      <c r="C42" s="58"/>
      <c r="D42" s="58">
        <f>SUM(D44:D62)</f>
        <v>96</v>
      </c>
      <c r="E42" s="297"/>
      <c r="F42" s="32">
        <f>F44+F46+F48+F50+F52+F54+F56+F58+F60+F62</f>
        <v>57</v>
      </c>
      <c r="G42" s="32">
        <f>G44+G46+G48+G50+G52+G54+G56+G58+G60+G62</f>
        <v>58</v>
      </c>
      <c r="H42" s="45"/>
      <c r="I42" s="32"/>
      <c r="J42" s="32"/>
      <c r="K42" s="32"/>
      <c r="L42" s="32">
        <f>L44+L46+L48+L50+L52+L54+L56+L58+L60+L62</f>
        <v>3</v>
      </c>
      <c r="M42" s="32"/>
      <c r="N42" s="32">
        <f>N44+N46+N48+N50+N52+N54+N56+N58+N60+N62</f>
        <v>52</v>
      </c>
      <c r="O42" s="32">
        <f>O44+O46+O48+O50+O52+O54+O56+O58+O60+O62</f>
        <v>3</v>
      </c>
      <c r="P42" s="32"/>
      <c r="Q42" s="32"/>
      <c r="R42" s="32"/>
      <c r="S42" s="33"/>
      <c r="U42" s="31">
        <f>U44+U46+U48+U50+U52+U54+U56+U58+U60+U62</f>
        <v>24</v>
      </c>
      <c r="V42" s="31">
        <f>V44+V46+V48+V50+V52+V54+V56+V58+V60+V62</f>
        <v>3</v>
      </c>
      <c r="W42" s="34"/>
      <c r="X42" s="33">
        <f>X44+X46+X48+X50+X52+X54+X56+X58+X60+X62</f>
        <v>3</v>
      </c>
      <c r="Z42" s="31">
        <f>Z44+Z46+Z48+Z50+Z52+Z54+Z56+Z58+Z60+Z62</f>
        <v>15</v>
      </c>
      <c r="AA42" s="31">
        <f>AA44+AA46+AA48+AA50+AA52+AA54+AA56+AA58+AA60+AA62</f>
        <v>4</v>
      </c>
      <c r="AB42" s="34"/>
      <c r="AC42" s="33">
        <f>AC44+AC46+AC48+AC50+AC52+AC54+AC56+AC58+AC60+AC62</f>
        <v>4</v>
      </c>
    </row>
    <row r="43" spans="2:29">
      <c r="B43" s="110"/>
      <c r="C43" s="143"/>
      <c r="D43" s="302"/>
      <c r="E43" s="297"/>
      <c r="F43" s="280"/>
      <c r="G43" s="140"/>
      <c r="H43" s="114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4"/>
      <c r="U43" s="165"/>
      <c r="V43" s="166"/>
      <c r="W43" s="165"/>
      <c r="X43" s="96"/>
      <c r="Z43" s="157"/>
      <c r="AA43" s="167"/>
      <c r="AB43" s="168"/>
      <c r="AC43" s="94"/>
    </row>
    <row r="44" spans="2:29">
      <c r="B44" s="111" t="s">
        <v>56</v>
      </c>
      <c r="C44" s="144"/>
      <c r="D44" s="303">
        <f>F44+U44+Z44</f>
        <v>8</v>
      </c>
      <c r="E44" s="298"/>
      <c r="F44" s="281">
        <v>5</v>
      </c>
      <c r="G44" s="121">
        <f t="shared" ref="G44:G62" si="5">SUM(H44:S44)</f>
        <v>5</v>
      </c>
      <c r="H44" s="148"/>
      <c r="I44" s="149"/>
      <c r="J44" s="149"/>
      <c r="K44" s="149"/>
      <c r="L44" s="149"/>
      <c r="M44" s="149"/>
      <c r="N44" s="149">
        <v>5</v>
      </c>
      <c r="O44" s="149"/>
      <c r="P44" s="149"/>
      <c r="Q44" s="149"/>
      <c r="R44" s="149"/>
      <c r="S44" s="150"/>
      <c r="U44" s="159">
        <v>2</v>
      </c>
      <c r="V44" s="121">
        <f>SUM(W44:X44)</f>
        <v>1</v>
      </c>
      <c r="W44" s="314"/>
      <c r="X44" s="150">
        <v>1</v>
      </c>
      <c r="Z44" s="159">
        <v>1</v>
      </c>
      <c r="AA44" s="121">
        <f>SUM(AB44:AC44)</f>
        <v>1</v>
      </c>
      <c r="AB44" s="148"/>
      <c r="AC44" s="150">
        <v>1</v>
      </c>
    </row>
    <row r="45" spans="2:29" ht="9" customHeight="1">
      <c r="B45" s="127" t="s">
        <v>82</v>
      </c>
      <c r="C45" s="145"/>
      <c r="D45" s="304"/>
      <c r="E45" s="298"/>
      <c r="F45" s="283"/>
      <c r="G45" s="210">
        <f>SUM(H45:S45)</f>
        <v>1.8518518518518517E-2</v>
      </c>
      <c r="H45" s="138"/>
      <c r="I45" s="137"/>
      <c r="J45" s="137"/>
      <c r="K45" s="137"/>
      <c r="L45" s="137"/>
      <c r="M45" s="137"/>
      <c r="N45" s="88">
        <f>+N44/$F$65</f>
        <v>1.8518518518518517E-2</v>
      </c>
      <c r="O45" s="88"/>
      <c r="P45" s="137"/>
      <c r="Q45" s="137"/>
      <c r="R45" s="137"/>
      <c r="S45" s="139"/>
      <c r="U45" s="161"/>
      <c r="V45" s="210">
        <f>SUM(W45:X45)</f>
        <v>8.9285714285714281E-3</v>
      </c>
      <c r="W45" s="315"/>
      <c r="X45" s="95">
        <f>X44/$U$65</f>
        <v>8.9285714285714281E-3</v>
      </c>
      <c r="Z45" s="161"/>
      <c r="AA45" s="210">
        <f>SUM(AB45:AC45)</f>
        <v>1.4705882352941176E-2</v>
      </c>
      <c r="AB45" s="118"/>
      <c r="AC45" s="106">
        <f>AC44/$Z$65</f>
        <v>1.4705882352941176E-2</v>
      </c>
    </row>
    <row r="46" spans="2:29">
      <c r="B46" s="111" t="s">
        <v>85</v>
      </c>
      <c r="C46" s="144"/>
      <c r="D46" s="303">
        <f>F46+U46+Z46</f>
        <v>4</v>
      </c>
      <c r="E46" s="298"/>
      <c r="F46" s="281">
        <v>2</v>
      </c>
      <c r="G46" s="121">
        <f t="shared" si="5"/>
        <v>5</v>
      </c>
      <c r="H46" s="148"/>
      <c r="I46" s="149"/>
      <c r="J46" s="149"/>
      <c r="K46" s="149"/>
      <c r="L46" s="149"/>
      <c r="M46" s="149"/>
      <c r="N46" s="149">
        <v>5</v>
      </c>
      <c r="O46" s="149"/>
      <c r="P46" s="149"/>
      <c r="Q46" s="149"/>
      <c r="R46" s="149"/>
      <c r="S46" s="150"/>
      <c r="U46" s="160">
        <v>1</v>
      </c>
      <c r="V46" s="122"/>
      <c r="W46" s="165"/>
      <c r="X46" s="105"/>
      <c r="Z46" s="160">
        <v>1</v>
      </c>
      <c r="AA46" s="122">
        <f>SUM(AB46:AC46)</f>
        <v>1</v>
      </c>
      <c r="AB46" s="151"/>
      <c r="AC46" s="153">
        <v>1</v>
      </c>
    </row>
    <row r="47" spans="2:29" ht="9" customHeight="1">
      <c r="B47" s="127" t="s">
        <v>82</v>
      </c>
      <c r="C47" s="146"/>
      <c r="D47" s="305"/>
      <c r="E47" s="298"/>
      <c r="F47" s="282"/>
      <c r="G47" s="210">
        <f>SUM(H47:S47)</f>
        <v>1.8518518518518517E-2</v>
      </c>
      <c r="H47" s="116"/>
      <c r="I47" s="92"/>
      <c r="J47" s="92"/>
      <c r="K47" s="92"/>
      <c r="L47" s="92"/>
      <c r="M47" s="92"/>
      <c r="N47" s="88">
        <f>+N46/$F$65</f>
        <v>1.8518518518518517E-2</v>
      </c>
      <c r="O47" s="321"/>
      <c r="P47" s="92"/>
      <c r="Q47" s="92"/>
      <c r="R47" s="92"/>
      <c r="S47" s="96"/>
      <c r="U47" s="160"/>
      <c r="V47" s="122"/>
      <c r="W47" s="165"/>
      <c r="X47" s="96"/>
      <c r="Z47" s="160"/>
      <c r="AA47" s="210">
        <f>SUM(AB47:AC47)</f>
        <v>1.4705882352941176E-2</v>
      </c>
      <c r="AB47" s="118"/>
      <c r="AC47" s="106">
        <f>AC46/$Z$65</f>
        <v>1.4705882352941176E-2</v>
      </c>
    </row>
    <row r="48" spans="2:29">
      <c r="B48" s="111" t="s">
        <v>92</v>
      </c>
      <c r="C48" s="144"/>
      <c r="D48" s="303">
        <f>F48+U48+Z48</f>
        <v>13</v>
      </c>
      <c r="E48" s="298"/>
      <c r="F48" s="281">
        <v>8</v>
      </c>
      <c r="G48" s="121">
        <f t="shared" si="5"/>
        <v>14</v>
      </c>
      <c r="H48" s="148"/>
      <c r="I48" s="149"/>
      <c r="J48" s="149"/>
      <c r="K48" s="149"/>
      <c r="L48" s="149"/>
      <c r="M48" s="149"/>
      <c r="N48" s="149">
        <v>14</v>
      </c>
      <c r="O48" s="149"/>
      <c r="P48" s="149"/>
      <c r="Q48" s="149"/>
      <c r="R48" s="149"/>
      <c r="S48" s="150"/>
      <c r="U48" s="159">
        <v>3</v>
      </c>
      <c r="V48" s="121"/>
      <c r="W48" s="314"/>
      <c r="X48" s="105"/>
      <c r="Z48" s="159">
        <v>2</v>
      </c>
      <c r="AA48" s="121"/>
      <c r="AB48" s="99"/>
      <c r="AC48" s="105"/>
    </row>
    <row r="49" spans="2:29" ht="9" customHeight="1">
      <c r="B49" s="127" t="s">
        <v>82</v>
      </c>
      <c r="C49" s="145"/>
      <c r="D49" s="304"/>
      <c r="E49" s="298"/>
      <c r="F49" s="283"/>
      <c r="G49" s="210">
        <f>SUM(H49:S49)</f>
        <v>5.185185185185185E-2</v>
      </c>
      <c r="H49" s="138"/>
      <c r="I49" s="137"/>
      <c r="J49" s="137"/>
      <c r="K49" s="137"/>
      <c r="L49" s="137"/>
      <c r="M49" s="137"/>
      <c r="N49" s="88">
        <f>+N48/$F$65</f>
        <v>5.185185185185185E-2</v>
      </c>
      <c r="O49" s="88"/>
      <c r="P49" s="137"/>
      <c r="Q49" s="137"/>
      <c r="R49" s="137"/>
      <c r="S49" s="139"/>
      <c r="U49" s="161"/>
      <c r="V49" s="123"/>
      <c r="W49" s="315"/>
      <c r="X49" s="139"/>
      <c r="Z49" s="161"/>
      <c r="AA49" s="123"/>
      <c r="AB49" s="138"/>
      <c r="AC49" s="139"/>
    </row>
    <row r="50" spans="2:29">
      <c r="B50" s="112" t="s">
        <v>81</v>
      </c>
      <c r="C50" s="146"/>
      <c r="D50" s="303">
        <f>F50+U50+Z50</f>
        <v>10</v>
      </c>
      <c r="E50" s="298"/>
      <c r="F50" s="282">
        <v>6</v>
      </c>
      <c r="G50" s="122">
        <f t="shared" si="5"/>
        <v>6</v>
      </c>
      <c r="H50" s="151"/>
      <c r="I50" s="152"/>
      <c r="J50" s="152"/>
      <c r="K50" s="152"/>
      <c r="L50" s="152"/>
      <c r="M50" s="152"/>
      <c r="N50" s="152">
        <v>6</v>
      </c>
      <c r="O50" s="152"/>
      <c r="P50" s="152"/>
      <c r="Q50" s="152"/>
      <c r="R50" s="152"/>
      <c r="S50" s="153"/>
      <c r="U50" s="160">
        <v>2</v>
      </c>
      <c r="V50" s="122"/>
      <c r="W50" s="165"/>
      <c r="X50" s="96"/>
      <c r="Z50" s="160">
        <v>2</v>
      </c>
      <c r="AA50" s="122"/>
      <c r="AB50" s="116"/>
      <c r="AC50" s="96"/>
    </row>
    <row r="51" spans="2:29" ht="9" customHeight="1">
      <c r="B51" s="127" t="s">
        <v>82</v>
      </c>
      <c r="C51" s="146"/>
      <c r="D51" s="305"/>
      <c r="E51" s="298"/>
      <c r="F51" s="282"/>
      <c r="G51" s="210">
        <f>SUM(H51:S51)</f>
        <v>2.2222222222222223E-2</v>
      </c>
      <c r="H51" s="116"/>
      <c r="I51" s="92"/>
      <c r="J51" s="92"/>
      <c r="K51" s="92"/>
      <c r="L51" s="92"/>
      <c r="M51" s="92"/>
      <c r="N51" s="88">
        <f>+N50/$F$65</f>
        <v>2.2222222222222223E-2</v>
      </c>
      <c r="O51" s="321"/>
      <c r="P51" s="92"/>
      <c r="Q51" s="92"/>
      <c r="R51" s="92"/>
      <c r="S51" s="96"/>
      <c r="U51" s="160"/>
      <c r="V51" s="122"/>
      <c r="W51" s="165"/>
      <c r="X51" s="96"/>
      <c r="Z51" s="160"/>
      <c r="AA51" s="122"/>
      <c r="AB51" s="116"/>
      <c r="AC51" s="96"/>
    </row>
    <row r="52" spans="2:29">
      <c r="B52" s="111" t="s">
        <v>80</v>
      </c>
      <c r="C52" s="144"/>
      <c r="D52" s="303">
        <f>F52+U52+Z52</f>
        <v>7</v>
      </c>
      <c r="E52" s="298"/>
      <c r="F52" s="281">
        <v>4</v>
      </c>
      <c r="G52" s="121">
        <f t="shared" si="5"/>
        <v>0</v>
      </c>
      <c r="H52" s="148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50"/>
      <c r="U52" s="159">
        <v>2</v>
      </c>
      <c r="V52" s="121"/>
      <c r="W52" s="314"/>
      <c r="X52" s="105"/>
      <c r="Z52" s="159">
        <v>1</v>
      </c>
      <c r="AA52" s="121"/>
      <c r="AB52" s="99"/>
      <c r="AC52" s="105"/>
    </row>
    <row r="53" spans="2:29" ht="9" customHeight="1">
      <c r="B53" s="127" t="s">
        <v>82</v>
      </c>
      <c r="C53" s="145"/>
      <c r="D53" s="304"/>
      <c r="E53" s="298"/>
      <c r="F53" s="283"/>
      <c r="G53" s="210">
        <f>SUM(H53:S53)</f>
        <v>0</v>
      </c>
      <c r="H53" s="138"/>
      <c r="I53" s="88"/>
      <c r="J53" s="137"/>
      <c r="K53" s="137"/>
      <c r="L53" s="137"/>
      <c r="M53" s="137"/>
      <c r="N53" s="137"/>
      <c r="O53" s="137"/>
      <c r="P53" s="137"/>
      <c r="Q53" s="137"/>
      <c r="R53" s="137"/>
      <c r="S53" s="139"/>
      <c r="U53" s="161"/>
      <c r="V53" s="123"/>
      <c r="W53" s="315"/>
      <c r="X53" s="139"/>
      <c r="Z53" s="161"/>
      <c r="AA53" s="123"/>
      <c r="AB53" s="138"/>
      <c r="AC53" s="139"/>
    </row>
    <row r="54" spans="2:29">
      <c r="B54" s="112" t="s">
        <v>103</v>
      </c>
      <c r="C54" s="146"/>
      <c r="D54" s="303">
        <f>F54+U54+Z54</f>
        <v>15</v>
      </c>
      <c r="E54" s="298"/>
      <c r="F54" s="282">
        <v>9</v>
      </c>
      <c r="G54" s="122">
        <f t="shared" si="5"/>
        <v>9</v>
      </c>
      <c r="H54" s="151"/>
      <c r="I54" s="152"/>
      <c r="J54" s="152"/>
      <c r="K54" s="152"/>
      <c r="L54" s="152">
        <v>2</v>
      </c>
      <c r="M54" s="152"/>
      <c r="N54" s="152">
        <v>7</v>
      </c>
      <c r="O54" s="152"/>
      <c r="P54" s="152"/>
      <c r="Q54" s="152"/>
      <c r="R54" s="152"/>
      <c r="S54" s="153"/>
      <c r="U54" s="160">
        <v>4</v>
      </c>
      <c r="V54" s="122"/>
      <c r="W54" s="165"/>
      <c r="X54" s="105"/>
      <c r="Z54" s="160">
        <v>2</v>
      </c>
      <c r="AA54" s="122"/>
      <c r="AB54" s="116"/>
      <c r="AC54" s="96"/>
    </row>
    <row r="55" spans="2:29" ht="9" customHeight="1">
      <c r="B55" s="127" t="s">
        <v>82</v>
      </c>
      <c r="C55" s="146"/>
      <c r="D55" s="305"/>
      <c r="E55" s="298"/>
      <c r="F55" s="282"/>
      <c r="G55" s="210">
        <f>SUM(H55:S55)</f>
        <v>3.3333333333333333E-2</v>
      </c>
      <c r="H55" s="88"/>
      <c r="I55" s="92"/>
      <c r="J55" s="92"/>
      <c r="K55" s="92"/>
      <c r="L55" s="88">
        <f>+L54/$F$65</f>
        <v>7.4074074074074077E-3</v>
      </c>
      <c r="M55" s="92"/>
      <c r="N55" s="88">
        <f>+N54/$F$65</f>
        <v>2.5925925925925925E-2</v>
      </c>
      <c r="O55" s="321"/>
      <c r="P55" s="92"/>
      <c r="Q55" s="92"/>
      <c r="R55" s="92"/>
      <c r="S55" s="96"/>
      <c r="U55" s="160"/>
      <c r="V55" s="123"/>
      <c r="W55" s="165"/>
      <c r="X55" s="139"/>
      <c r="Z55" s="160"/>
      <c r="AA55" s="122"/>
      <c r="AB55" s="116"/>
      <c r="AC55" s="96"/>
    </row>
    <row r="56" spans="2:29">
      <c r="B56" s="111" t="s">
        <v>37</v>
      </c>
      <c r="C56" s="144"/>
      <c r="D56" s="303">
        <f>F56+U56+Z56</f>
        <v>8</v>
      </c>
      <c r="E56" s="298"/>
      <c r="F56" s="281">
        <v>5</v>
      </c>
      <c r="G56" s="121">
        <f t="shared" si="5"/>
        <v>2</v>
      </c>
      <c r="H56" s="148"/>
      <c r="I56" s="149"/>
      <c r="J56" s="149"/>
      <c r="K56" s="149"/>
      <c r="L56" s="149"/>
      <c r="M56" s="149"/>
      <c r="N56" s="149">
        <v>2</v>
      </c>
      <c r="O56" s="149"/>
      <c r="P56" s="149"/>
      <c r="Q56" s="149"/>
      <c r="R56" s="149"/>
      <c r="S56" s="150"/>
      <c r="U56" s="159">
        <v>2</v>
      </c>
      <c r="V56" s="122">
        <f>SUM(W56:X56)</f>
        <v>1</v>
      </c>
      <c r="W56" s="314"/>
      <c r="X56" s="153">
        <v>1</v>
      </c>
      <c r="Z56" s="159">
        <v>1</v>
      </c>
      <c r="AA56" s="121">
        <f>SUM(AB56:AC56)</f>
        <v>1</v>
      </c>
      <c r="AB56" s="148"/>
      <c r="AC56" s="150">
        <v>1</v>
      </c>
    </row>
    <row r="57" spans="2:29" ht="9" customHeight="1">
      <c r="B57" s="127" t="s">
        <v>82</v>
      </c>
      <c r="C57" s="145"/>
      <c r="D57" s="304"/>
      <c r="E57" s="298"/>
      <c r="F57" s="283"/>
      <c r="G57" s="210">
        <f>SUM(H57:S57)</f>
        <v>7.4074074074074077E-3</v>
      </c>
      <c r="H57" s="138"/>
      <c r="I57" s="137"/>
      <c r="J57" s="137"/>
      <c r="K57" s="137"/>
      <c r="L57" s="137"/>
      <c r="M57" s="137"/>
      <c r="N57" s="88">
        <f>+N56/$F$65</f>
        <v>7.4074074074074077E-3</v>
      </c>
      <c r="O57" s="88"/>
      <c r="P57" s="137"/>
      <c r="Q57" s="137"/>
      <c r="R57" s="137"/>
      <c r="S57" s="139"/>
      <c r="U57" s="161"/>
      <c r="V57" s="210">
        <f>SUM(W57:X57)</f>
        <v>8.9285714285714281E-3</v>
      </c>
      <c r="W57" s="315"/>
      <c r="X57" s="95">
        <f>X56/$U$65</f>
        <v>8.9285714285714281E-3</v>
      </c>
      <c r="Z57" s="161"/>
      <c r="AA57" s="210">
        <f>SUM(AB57:AC57)</f>
        <v>1.4705882352941176E-2</v>
      </c>
      <c r="AB57" s="118"/>
      <c r="AC57" s="106">
        <f>AC56/$Z$65</f>
        <v>1.4705882352941176E-2</v>
      </c>
    </row>
    <row r="58" spans="2:29">
      <c r="B58" s="112" t="s">
        <v>87</v>
      </c>
      <c r="C58" s="146"/>
      <c r="D58" s="303">
        <f>F58+U58+Z58</f>
        <v>7</v>
      </c>
      <c r="E58" s="298"/>
      <c r="F58" s="282">
        <v>4</v>
      </c>
      <c r="G58" s="122">
        <f t="shared" si="5"/>
        <v>5</v>
      </c>
      <c r="H58" s="151"/>
      <c r="I58" s="152"/>
      <c r="J58" s="152"/>
      <c r="K58" s="152"/>
      <c r="L58" s="152">
        <v>1</v>
      </c>
      <c r="M58" s="152"/>
      <c r="N58" s="152">
        <v>4</v>
      </c>
      <c r="O58" s="152"/>
      <c r="P58" s="152"/>
      <c r="Q58" s="152"/>
      <c r="R58" s="152"/>
      <c r="S58" s="153"/>
      <c r="U58" s="160">
        <v>2</v>
      </c>
      <c r="V58" s="122">
        <f>SUM(W58:X58)</f>
        <v>1</v>
      </c>
      <c r="W58" s="165"/>
      <c r="X58" s="150">
        <v>1</v>
      </c>
      <c r="Z58" s="160">
        <v>1</v>
      </c>
      <c r="AA58" s="121">
        <f>SUM(AB58:AC58)</f>
        <v>1</v>
      </c>
      <c r="AB58" s="151"/>
      <c r="AC58" s="153">
        <v>1</v>
      </c>
    </row>
    <row r="59" spans="2:29" ht="9" customHeight="1">
      <c r="B59" s="127" t="s">
        <v>82</v>
      </c>
      <c r="C59" s="146"/>
      <c r="D59" s="305"/>
      <c r="E59" s="298"/>
      <c r="F59" s="282"/>
      <c r="G59" s="210">
        <f>SUM(H59:S59)</f>
        <v>1.8518518518518517E-2</v>
      </c>
      <c r="H59" s="116"/>
      <c r="I59" s="92"/>
      <c r="J59" s="92"/>
      <c r="K59" s="92"/>
      <c r="L59" s="88">
        <f>+L58/$F$65</f>
        <v>3.7037037037037038E-3</v>
      </c>
      <c r="M59" s="92"/>
      <c r="N59" s="88">
        <f>+N58/$F$65</f>
        <v>1.4814814814814815E-2</v>
      </c>
      <c r="O59" s="321"/>
      <c r="P59" s="92"/>
      <c r="Q59" s="92"/>
      <c r="R59" s="92"/>
      <c r="S59" s="96"/>
      <c r="U59" s="160"/>
      <c r="V59" s="210">
        <f>SUM(W59:X59)</f>
        <v>8.9285714285714281E-3</v>
      </c>
      <c r="W59" s="165"/>
      <c r="X59" s="95">
        <f>X58/$U$65</f>
        <v>8.9285714285714281E-3</v>
      </c>
      <c r="Z59" s="160"/>
      <c r="AA59" s="210">
        <f>SUM(AB59:AC59)</f>
        <v>1.4705882352941176E-2</v>
      </c>
      <c r="AB59" s="118"/>
      <c r="AC59" s="106">
        <f>AC58/$Z$65</f>
        <v>1.4705882352941176E-2</v>
      </c>
    </row>
    <row r="60" spans="2:29">
      <c r="B60" s="111" t="s">
        <v>32</v>
      </c>
      <c r="C60" s="144"/>
      <c r="D60" s="303">
        <f>F60+U60+Z60</f>
        <v>12</v>
      </c>
      <c r="E60" s="298"/>
      <c r="F60" s="281">
        <v>7</v>
      </c>
      <c r="G60" s="121">
        <f t="shared" si="5"/>
        <v>6</v>
      </c>
      <c r="H60" s="148"/>
      <c r="I60" s="149"/>
      <c r="J60" s="149"/>
      <c r="K60" s="149"/>
      <c r="L60" s="149"/>
      <c r="M60" s="149"/>
      <c r="N60" s="149">
        <v>3</v>
      </c>
      <c r="O60" s="149">
        <v>3</v>
      </c>
      <c r="P60" s="149"/>
      <c r="Q60" s="149"/>
      <c r="R60" s="149"/>
      <c r="S60" s="150"/>
      <c r="U60" s="159">
        <v>3</v>
      </c>
      <c r="V60" s="121"/>
      <c r="W60" s="314"/>
      <c r="X60" s="105"/>
      <c r="Z60" s="159">
        <v>2</v>
      </c>
      <c r="AA60" s="121"/>
      <c r="AB60" s="99"/>
      <c r="AC60" s="105"/>
    </row>
    <row r="61" spans="2:29" ht="9" customHeight="1">
      <c r="B61" s="127" t="s">
        <v>82</v>
      </c>
      <c r="C61" s="145"/>
      <c r="D61" s="304"/>
      <c r="E61" s="298"/>
      <c r="F61" s="306"/>
      <c r="G61" s="210">
        <f>SUM(H61:S61)</f>
        <v>2.2222222222222223E-2</v>
      </c>
      <c r="H61" s="138"/>
      <c r="I61" s="137"/>
      <c r="J61" s="137"/>
      <c r="K61" s="137"/>
      <c r="L61" s="137"/>
      <c r="M61" s="137"/>
      <c r="N61" s="88">
        <f>+N60/$F$65</f>
        <v>1.1111111111111112E-2</v>
      </c>
      <c r="O61" s="88">
        <f>+O60/$F$65</f>
        <v>1.1111111111111112E-2</v>
      </c>
      <c r="P61" s="137"/>
      <c r="Q61" s="137"/>
      <c r="R61" s="137"/>
      <c r="S61" s="139"/>
      <c r="U61" s="161"/>
      <c r="V61" s="210"/>
      <c r="W61" s="315"/>
      <c r="X61" s="139"/>
      <c r="Z61" s="161"/>
      <c r="AA61" s="123"/>
      <c r="AB61" s="138"/>
      <c r="AC61" s="139"/>
    </row>
    <row r="62" spans="2:29">
      <c r="B62" s="111" t="s">
        <v>30</v>
      </c>
      <c r="C62" s="144"/>
      <c r="D62" s="303">
        <f>F62+U62+Z62</f>
        <v>12</v>
      </c>
      <c r="E62" s="298"/>
      <c r="F62" s="281">
        <v>7</v>
      </c>
      <c r="G62" s="121">
        <f t="shared" si="5"/>
        <v>6</v>
      </c>
      <c r="H62" s="148"/>
      <c r="I62" s="149"/>
      <c r="J62" s="149"/>
      <c r="K62" s="149"/>
      <c r="L62" s="149"/>
      <c r="M62" s="149"/>
      <c r="N62" s="149">
        <v>6</v>
      </c>
      <c r="O62" s="149"/>
      <c r="P62" s="149"/>
      <c r="Q62" s="149"/>
      <c r="R62" s="149"/>
      <c r="S62" s="150"/>
      <c r="U62" s="159">
        <v>3</v>
      </c>
      <c r="V62" s="121"/>
      <c r="W62" s="314"/>
      <c r="X62" s="105"/>
      <c r="Z62" s="159">
        <v>2</v>
      </c>
      <c r="AA62" s="121"/>
      <c r="AB62" s="99"/>
      <c r="AC62" s="105"/>
    </row>
    <row r="63" spans="2:29" ht="9" customHeight="1">
      <c r="B63" s="127" t="s">
        <v>82</v>
      </c>
      <c r="C63" s="145"/>
      <c r="D63" s="305"/>
      <c r="E63" s="298"/>
      <c r="F63" s="306"/>
      <c r="G63" s="210">
        <f>SUM(H63:S63)</f>
        <v>2.2222222222222223E-2</v>
      </c>
      <c r="H63" s="138"/>
      <c r="I63" s="137"/>
      <c r="J63" s="137"/>
      <c r="K63" s="137"/>
      <c r="L63" s="137"/>
      <c r="M63" s="137"/>
      <c r="N63" s="88">
        <f>+N62/$F$65</f>
        <v>2.2222222222222223E-2</v>
      </c>
      <c r="O63" s="88"/>
      <c r="P63" s="137"/>
      <c r="Q63" s="137"/>
      <c r="R63" s="137"/>
      <c r="S63" s="139"/>
      <c r="U63" s="161"/>
      <c r="V63" s="210"/>
      <c r="W63" s="315"/>
      <c r="X63" s="139"/>
      <c r="Z63" s="161"/>
      <c r="AA63" s="123"/>
      <c r="AB63" s="138"/>
      <c r="AC63" s="139"/>
    </row>
    <row r="64" spans="2:29">
      <c r="B64" s="142"/>
      <c r="C64" s="147"/>
      <c r="D64" s="147"/>
      <c r="E64" s="299"/>
      <c r="F64" s="141"/>
      <c r="G64" s="124"/>
      <c r="H64" s="119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9"/>
      <c r="U64" s="165"/>
      <c r="V64" s="166"/>
      <c r="W64" s="162"/>
      <c r="X64" s="170"/>
      <c r="Z64" s="162"/>
      <c r="AA64" s="163"/>
      <c r="AB64" s="169"/>
      <c r="AC64" s="170"/>
    </row>
    <row r="65" spans="2:29">
      <c r="B65" s="35" t="s">
        <v>41</v>
      </c>
      <c r="C65" s="36">
        <f>+C42+C9</f>
        <v>17</v>
      </c>
      <c r="D65" s="59">
        <f>D42+D9</f>
        <v>450</v>
      </c>
      <c r="E65" s="300"/>
      <c r="F65" s="285">
        <f>F42+F9</f>
        <v>270</v>
      </c>
      <c r="G65" s="47">
        <f>+G42+G9</f>
        <v>247</v>
      </c>
      <c r="H65" s="36">
        <f t="shared" ref="H65:S65" si="6">+H42+H9</f>
        <v>3</v>
      </c>
      <c r="I65" s="36">
        <f t="shared" si="6"/>
        <v>2</v>
      </c>
      <c r="J65" s="36">
        <f t="shared" si="6"/>
        <v>2</v>
      </c>
      <c r="K65" s="36">
        <f t="shared" si="6"/>
        <v>1</v>
      </c>
      <c r="L65" s="36">
        <f>+L42+L9</f>
        <v>174</v>
      </c>
      <c r="M65" s="36">
        <f t="shared" si="6"/>
        <v>1</v>
      </c>
      <c r="N65" s="36">
        <f t="shared" si="6"/>
        <v>56</v>
      </c>
      <c r="O65" s="36">
        <f t="shared" si="6"/>
        <v>3</v>
      </c>
      <c r="P65" s="36">
        <f t="shared" si="6"/>
        <v>1</v>
      </c>
      <c r="Q65" s="36">
        <f t="shared" si="6"/>
        <v>2</v>
      </c>
      <c r="R65" s="36">
        <f t="shared" si="6"/>
        <v>1</v>
      </c>
      <c r="S65" s="36">
        <f t="shared" si="6"/>
        <v>1</v>
      </c>
      <c r="U65" s="36">
        <f>U42+U9</f>
        <v>112</v>
      </c>
      <c r="V65" s="47">
        <f>+V42+V9</f>
        <v>58</v>
      </c>
      <c r="W65" s="36">
        <f>+W42+W9</f>
        <v>54</v>
      </c>
      <c r="X65" s="36">
        <f>+X42+X9</f>
        <v>4</v>
      </c>
      <c r="Z65" s="36">
        <f>Z42+Z9</f>
        <v>68</v>
      </c>
      <c r="AA65" s="47">
        <f>+AA42+AA9</f>
        <v>38</v>
      </c>
      <c r="AB65" s="36">
        <f>+AB42+AB9</f>
        <v>33</v>
      </c>
      <c r="AC65" s="36">
        <f>+AC42+AC9</f>
        <v>5</v>
      </c>
    </row>
    <row r="66" spans="2:29">
      <c r="B66" s="125" t="s">
        <v>82</v>
      </c>
      <c r="C66" s="288"/>
      <c r="D66" s="295"/>
      <c r="E66" s="301"/>
      <c r="F66" s="4"/>
      <c r="G66" s="277">
        <f t="shared" ref="G66:M66" si="7">G63+G61+G59+G57+G55+G53+G51+G49+G47+G45+G40+G38+G36+G34+G32+G30+G28+G26+G24+G22+G20+G18+G16+G14+G12</f>
        <v>0.91481481481481475</v>
      </c>
      <c r="H66" s="196">
        <f t="shared" si="7"/>
        <v>1.1111111111111112E-2</v>
      </c>
      <c r="I66" s="196">
        <f t="shared" si="7"/>
        <v>7.4074074074074077E-3</v>
      </c>
      <c r="J66" s="196">
        <f t="shared" si="7"/>
        <v>7.4074074074074077E-3</v>
      </c>
      <c r="K66" s="196">
        <f t="shared" si="7"/>
        <v>3.7037037037037038E-3</v>
      </c>
      <c r="L66" s="196">
        <f>L63+L61+L59+L57+L55+L53+L51+L49+L47+L45+L40+L38+L36+L34+L32+L30+L28+L26+L24+L22+L20+L18+L16+L14+L12</f>
        <v>0.64444444444444438</v>
      </c>
      <c r="M66" s="196">
        <f t="shared" si="7"/>
        <v>3.7037037037037038E-3</v>
      </c>
      <c r="N66" s="196">
        <f t="shared" ref="N66:S66" si="8">N63+N61+N59+N57+N55+N53+N51+N49+N47+N45+N40+N38+N36+N34+N32+N30+N28+N26+N24+N22+N20+N18+N16+N14+N12</f>
        <v>0.20740740740740743</v>
      </c>
      <c r="O66" s="196">
        <f t="shared" si="8"/>
        <v>1.1111111111111112E-2</v>
      </c>
      <c r="P66" s="196">
        <f t="shared" si="8"/>
        <v>3.7037037037037038E-3</v>
      </c>
      <c r="Q66" s="196">
        <f t="shared" si="8"/>
        <v>7.4074074074074077E-3</v>
      </c>
      <c r="R66" s="196">
        <f t="shared" si="8"/>
        <v>3.7037037037037038E-3</v>
      </c>
      <c r="S66" s="196">
        <f t="shared" si="8"/>
        <v>3.7037037037037038E-3</v>
      </c>
      <c r="U66" s="4"/>
      <c r="V66" s="196">
        <f>V63+V61+V59+V57+V55+V53+V51+V49+V47+V45+V40+V38+V36+V34+V32+V30+V28+V26+V24+V22+V20+V18+V16+V14+V12</f>
        <v>0.51785714285714279</v>
      </c>
      <c r="W66" s="196">
        <f>W63+W61+W59+W57+W55+W53+W51+W49+W47+W45+W40+W38+W36+W34+W32+W30+W28+W26+W24+W22+W20+W18+W16+W14+W12</f>
        <v>0.48214285714285721</v>
      </c>
      <c r="X66" s="196">
        <f>X63+X61+X59+X57+X55+X53+X51+X49+X47+X45+X40+X38+X36+X34+X32+X30+X28+X26+X24+X22+X20+X18+X16+X14+X12</f>
        <v>3.5714285714285712E-2</v>
      </c>
      <c r="AA66" s="196">
        <f>AA63+AA61+AA59+AA57+AA55+AA53+AA51+AA49+AA47+AA45+AA40+AA38+AA36+AA34+AA32+AA30+AA28+AA26+AA24+AA22+AA20+AA18+AA16+AA14+AA12</f>
        <v>0.55882352941176472</v>
      </c>
      <c r="AB66" s="196">
        <f>AB63+AB61+AB59+AB57+AB55+AB53+AB51+AB49+AB47+AB45+AB40+AB38+AB36+AB34+AB32+AB30+AB28+AB26+AB24+AB22+AB20+AB18+AB16+AB14+AB12</f>
        <v>0.48529411764705888</v>
      </c>
      <c r="AC66" s="196">
        <f>AC63+AC61+AC59+AC57+AC55+AC53+AC51+AC49+AC47+AC45+AC40+AC38+AC36+AC34+AC32+AC30+AC28+AC26+AC24+AC22+AC20+AC18+AC16+AC14+AC12</f>
        <v>7.3529411764705885E-2</v>
      </c>
    </row>
    <row r="67" spans="2:29">
      <c r="B67" s="56" t="s">
        <v>75</v>
      </c>
      <c r="C67" s="48"/>
      <c r="D67" s="296"/>
      <c r="E67" s="301"/>
      <c r="F67" s="53">
        <f>1-G65/F65</f>
        <v>8.5185185185185142E-2</v>
      </c>
      <c r="G67" s="49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4"/>
      <c r="T67" s="55"/>
      <c r="U67" s="53">
        <f>1-V65/U65</f>
        <v>0.4821428571428571</v>
      </c>
      <c r="V67" s="49"/>
      <c r="W67" s="50"/>
      <c r="X67" s="54"/>
      <c r="Y67" s="57"/>
      <c r="Z67" s="53">
        <f>1-AA65/Z65</f>
        <v>0.44117647058823528</v>
      </c>
      <c r="AA67" s="51"/>
      <c r="AB67" s="51"/>
      <c r="AC67" s="52"/>
    </row>
    <row r="68" spans="2:29">
      <c r="B68" s="171" t="s">
        <v>101</v>
      </c>
      <c r="E68" s="286"/>
    </row>
    <row r="69" spans="2:29">
      <c r="B69" s="171" t="s">
        <v>89</v>
      </c>
      <c r="I69" s="322"/>
      <c r="L69" s="317"/>
      <c r="M69" s="171" t="s">
        <v>88</v>
      </c>
      <c r="U69"/>
      <c r="W69" s="307"/>
      <c r="Z69"/>
      <c r="AB69" s="307"/>
    </row>
    <row r="70" spans="2:29">
      <c r="B70" s="171" t="s">
        <v>96</v>
      </c>
      <c r="J70" s="307"/>
      <c r="M70" s="171" t="s">
        <v>91</v>
      </c>
    </row>
    <row r="71" spans="2:29">
      <c r="B71" s="84"/>
      <c r="M71" s="171" t="s">
        <v>93</v>
      </c>
    </row>
  </sheetData>
  <mergeCells count="6">
    <mergeCell ref="V5:X5"/>
    <mergeCell ref="AA5:AC5"/>
    <mergeCell ref="B2:AC2"/>
    <mergeCell ref="B3:AC3"/>
    <mergeCell ref="B5:B6"/>
    <mergeCell ref="G5:S5"/>
  </mergeCells>
  <phoneticPr fontId="5" type="noConversion"/>
  <printOptions horizontalCentered="1" verticalCentered="1"/>
  <pageMargins left="0.33" right="0.31" top="0.17" bottom="0.17" header="0.17" footer="0.17"/>
  <pageSetup scale="70" orientation="landscape" r:id="rId1"/>
  <headerFooter alignWithMargins="0"/>
  <ignoredErrors>
    <ignoredError sqref="F65 W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AH72"/>
  <sheetViews>
    <sheetView showGridLines="0" tabSelected="1" workbookViewId="0">
      <pane ySplit="7" topLeftCell="A8" activePane="bottomLeft" state="frozen"/>
      <selection pane="bottomLeft" activeCell="C55" sqref="C55"/>
    </sheetView>
  </sheetViews>
  <sheetFormatPr defaultColWidth="9.140625" defaultRowHeight="12.75"/>
  <cols>
    <col min="1" max="1" width="3.5703125" bestFit="1" customWidth="1"/>
    <col min="2" max="2" width="4.140625" hidden="1" customWidth="1"/>
    <col min="3" max="3" width="23.85546875" bestFit="1" customWidth="1"/>
    <col min="4" max="4" width="8.5703125" bestFit="1" customWidth="1"/>
    <col min="5" max="5" width="6.28515625" customWidth="1"/>
    <col min="6" max="6" width="2.7109375" customWidth="1"/>
    <col min="7" max="8" width="6.28515625" customWidth="1"/>
    <col min="9" max="20" width="5.28515625" customWidth="1"/>
    <col min="21" max="21" width="2.7109375" customWidth="1"/>
    <col min="22" max="23" width="6.28515625" style="9" customWidth="1"/>
    <col min="24" max="28" width="5.28515625" style="9" customWidth="1"/>
    <col min="29" max="29" width="2.7109375" customWidth="1"/>
    <col min="30" max="30" width="6.28515625" customWidth="1"/>
    <col min="31" max="31" width="5.42578125" customWidth="1"/>
    <col min="32" max="34" width="5.28515625" customWidth="1"/>
  </cols>
  <sheetData>
    <row r="2" spans="1:34" ht="18">
      <c r="C2" s="340" t="s">
        <v>99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</row>
    <row r="3" spans="1:34">
      <c r="C3" s="341" t="s">
        <v>100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</row>
    <row r="4" spans="1:34" ht="13.5" thickBot="1">
      <c r="C4" s="23"/>
      <c r="D4" s="23"/>
      <c r="E4" s="23"/>
      <c r="F4" s="8"/>
      <c r="G4" s="2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V4" s="22"/>
      <c r="W4" s="22"/>
      <c r="X4" s="22"/>
      <c r="Y4" s="22"/>
      <c r="Z4" s="22"/>
      <c r="AA4" s="22"/>
      <c r="AB4" s="22"/>
      <c r="AD4" s="21"/>
      <c r="AE4" s="21"/>
      <c r="AF4" s="21"/>
      <c r="AG4" s="21"/>
      <c r="AH4" s="21"/>
    </row>
    <row r="5" spans="1:34" ht="13.5" thickTop="1">
      <c r="C5" s="16"/>
      <c r="D5" s="65" t="s">
        <v>97</v>
      </c>
      <c r="E5" s="65" t="s">
        <v>74</v>
      </c>
      <c r="F5" s="64"/>
      <c r="G5" s="284" t="s">
        <v>74</v>
      </c>
      <c r="H5" s="337" t="s">
        <v>69</v>
      </c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9"/>
      <c r="V5" s="66" t="s">
        <v>74</v>
      </c>
      <c r="W5" s="338" t="s">
        <v>70</v>
      </c>
      <c r="X5" s="338"/>
      <c r="Y5" s="338"/>
      <c r="Z5" s="338"/>
      <c r="AA5" s="338"/>
      <c r="AB5" s="339"/>
      <c r="AD5" s="284" t="s">
        <v>74</v>
      </c>
      <c r="AE5" s="337" t="s">
        <v>49</v>
      </c>
      <c r="AF5" s="338"/>
      <c r="AG5" s="338"/>
      <c r="AH5" s="339"/>
    </row>
    <row r="6" spans="1:34">
      <c r="C6" s="15" t="s">
        <v>0</v>
      </c>
      <c r="D6" s="65" t="s">
        <v>76</v>
      </c>
      <c r="E6" s="65" t="s">
        <v>41</v>
      </c>
      <c r="F6" s="64"/>
      <c r="G6" s="284" t="s">
        <v>72</v>
      </c>
      <c r="H6" s="61" t="s">
        <v>72</v>
      </c>
      <c r="I6" s="71" t="s">
        <v>42</v>
      </c>
      <c r="J6" s="70" t="s">
        <v>43</v>
      </c>
      <c r="K6" s="71" t="s">
        <v>64</v>
      </c>
      <c r="L6" s="70" t="s">
        <v>44</v>
      </c>
      <c r="M6" s="71" t="s">
        <v>45</v>
      </c>
      <c r="N6" s="70" t="s">
        <v>46</v>
      </c>
      <c r="O6" s="71" t="s">
        <v>62</v>
      </c>
      <c r="P6" s="70" t="s">
        <v>63</v>
      </c>
      <c r="Q6" s="71" t="s">
        <v>63</v>
      </c>
      <c r="R6" s="71" t="s">
        <v>47</v>
      </c>
      <c r="S6" s="70" t="s">
        <v>48</v>
      </c>
      <c r="T6" s="71" t="s">
        <v>84</v>
      </c>
      <c r="U6" s="67"/>
      <c r="V6" s="65" t="s">
        <v>72</v>
      </c>
      <c r="W6" s="68" t="s">
        <v>72</v>
      </c>
      <c r="X6" s="77" t="s">
        <v>43</v>
      </c>
      <c r="Y6" s="77" t="s">
        <v>64</v>
      </c>
      <c r="Z6" s="71" t="s">
        <v>45</v>
      </c>
      <c r="AA6" s="78" t="s">
        <v>62</v>
      </c>
      <c r="AB6" s="78" t="s">
        <v>63</v>
      </c>
      <c r="AC6" s="67"/>
      <c r="AD6" s="284" t="s">
        <v>72</v>
      </c>
      <c r="AE6" s="61" t="s">
        <v>72</v>
      </c>
      <c r="AF6" s="77" t="s">
        <v>64</v>
      </c>
      <c r="AG6" s="76" t="s">
        <v>62</v>
      </c>
      <c r="AH6" s="78" t="s">
        <v>63</v>
      </c>
    </row>
    <row r="7" spans="1:34">
      <c r="C7" s="10"/>
      <c r="D7" s="63" t="s">
        <v>77</v>
      </c>
      <c r="E7" s="10"/>
      <c r="F7" s="8"/>
      <c r="G7" s="284" t="s">
        <v>71</v>
      </c>
      <c r="H7" s="63" t="s">
        <v>71</v>
      </c>
      <c r="I7" s="74"/>
      <c r="J7" s="72"/>
      <c r="K7" s="74"/>
      <c r="L7" s="75" t="s">
        <v>78</v>
      </c>
      <c r="M7" s="73" t="s">
        <v>79</v>
      </c>
      <c r="N7" s="72"/>
      <c r="O7" s="74"/>
      <c r="P7" s="72"/>
      <c r="Q7" s="73" t="s">
        <v>68</v>
      </c>
      <c r="R7" s="74"/>
      <c r="S7" s="72"/>
      <c r="T7" s="74"/>
      <c r="U7" s="67"/>
      <c r="V7" s="63" t="s">
        <v>71</v>
      </c>
      <c r="W7" s="69" t="s">
        <v>71</v>
      </c>
      <c r="X7" s="80"/>
      <c r="Y7" s="80"/>
      <c r="Z7" s="73" t="s">
        <v>79</v>
      </c>
      <c r="AA7" s="81"/>
      <c r="AB7" s="81"/>
      <c r="AC7" s="67"/>
      <c r="AD7" s="284" t="s">
        <v>71</v>
      </c>
      <c r="AE7" s="63" t="s">
        <v>71</v>
      </c>
      <c r="AF7" s="80"/>
      <c r="AG7" s="79"/>
      <c r="AH7" s="81"/>
    </row>
    <row r="8" spans="1:34">
      <c r="C8" s="38"/>
      <c r="D8" s="128"/>
      <c r="E8" s="289"/>
      <c r="F8" s="278"/>
      <c r="G8" s="182"/>
      <c r="H8" s="183"/>
      <c r="I8" s="17"/>
      <c r="J8" s="18"/>
      <c r="K8" s="18"/>
      <c r="L8" s="18"/>
      <c r="M8" s="18"/>
      <c r="N8" s="18"/>
      <c r="O8" s="18"/>
      <c r="P8" s="18"/>
      <c r="Q8" s="18"/>
      <c r="R8" s="18"/>
      <c r="S8" s="323"/>
      <c r="T8" s="19"/>
      <c r="V8" s="311"/>
      <c r="W8" s="16"/>
      <c r="X8" s="318"/>
      <c r="Y8" s="319"/>
      <c r="Z8" s="319"/>
      <c r="AA8" s="319"/>
      <c r="AB8" s="320"/>
      <c r="AC8" s="17"/>
      <c r="AD8" s="311"/>
      <c r="AE8" s="16"/>
      <c r="AF8" s="17"/>
      <c r="AG8" s="18"/>
      <c r="AH8" s="19"/>
    </row>
    <row r="9" spans="1:34">
      <c r="C9" s="41" t="s">
        <v>1</v>
      </c>
      <c r="D9" s="202">
        <f>SUM(D11:D39)</f>
        <v>14</v>
      </c>
      <c r="E9" s="24">
        <f t="shared" ref="E9:N9" si="0">E11+E13+E15+E17+E19+E21+E23+E25+E27+E29+E31+E33+E35+E37+E39</f>
        <v>660</v>
      </c>
      <c r="F9" s="297"/>
      <c r="G9" s="24">
        <f t="shared" si="0"/>
        <v>398</v>
      </c>
      <c r="H9" s="24">
        <f t="shared" si="0"/>
        <v>363</v>
      </c>
      <c r="I9" s="25">
        <f t="shared" si="0"/>
        <v>1</v>
      </c>
      <c r="J9" s="26">
        <f t="shared" si="0"/>
        <v>1</v>
      </c>
      <c r="K9" s="26">
        <f t="shared" si="0"/>
        <v>2</v>
      </c>
      <c r="L9" s="26">
        <f t="shared" si="0"/>
        <v>1</v>
      </c>
      <c r="M9" s="26">
        <f t="shared" si="0"/>
        <v>1</v>
      </c>
      <c r="N9" s="26">
        <f t="shared" si="0"/>
        <v>11</v>
      </c>
      <c r="O9" s="26">
        <f>O11+O13+O15+O17+O19+O21+O23+O25+O27+O29+O31+O33+O35+O37+O39</f>
        <v>334</v>
      </c>
      <c r="P9" s="26">
        <f>P11+P13+P15+P17+P19+P21+P23+P25+P27+P29+P31+P33+P35+P37+P39</f>
        <v>11</v>
      </c>
      <c r="Q9" s="26"/>
      <c r="R9" s="26"/>
      <c r="S9" s="26">
        <f>S11+S13+S15+S17+S19+S21+S23+S25+S27+S29+S31+S33+S35+S37+S39</f>
        <v>1</v>
      </c>
      <c r="T9" s="27"/>
      <c r="V9" s="24">
        <f t="shared" ref="V9:AB9" si="1">V11+V13+V15+V17+V19+V21+V23+V25+V27+V29+V31+V33+V35+V37+V39</f>
        <v>165</v>
      </c>
      <c r="W9" s="24">
        <f t="shared" si="1"/>
        <v>105</v>
      </c>
      <c r="X9" s="25">
        <f t="shared" si="1"/>
        <v>1</v>
      </c>
      <c r="Y9" s="26">
        <f t="shared" si="1"/>
        <v>3</v>
      </c>
      <c r="Z9" s="177">
        <f t="shared" si="1"/>
        <v>1</v>
      </c>
      <c r="AA9" s="177">
        <f t="shared" si="1"/>
        <v>94</v>
      </c>
      <c r="AB9" s="27">
        <f t="shared" si="1"/>
        <v>6</v>
      </c>
      <c r="AD9" s="24">
        <f>AD11+AD13+AD15+AD17+AD19+AD21+AD23+AD25+AD27+AD29+AD31+AD33+AD35+AD37+AD39</f>
        <v>97</v>
      </c>
      <c r="AE9" s="24">
        <f>AE11+AE13+AE15+AE17+AE19+AE21+AE23+AE25+AE27+AE29+AE31+AE33+AE35+AE37+AE39</f>
        <v>62</v>
      </c>
      <c r="AF9" s="25">
        <f>AF11+AF13+AF15+AF17+AF19+AF21+AF23+AF25+AF27+AF29+AF31+AF33+AF35+AF37+AF39</f>
        <v>2</v>
      </c>
      <c r="AG9" s="26">
        <f>AG11+AG13+AG15+AG17+AG19+AG21+AG23+AG25+AG27+AG29+AG31+AG33+AG35+AG37+AG39</f>
        <v>57</v>
      </c>
      <c r="AH9" s="27">
        <f>AH11+AH13+AH15+AH17+AH19+AH21+AH23+AH25+AH27+AH29+AH31+AH33+AH35+AH37+AH39</f>
        <v>3</v>
      </c>
    </row>
    <row r="10" spans="1:34" ht="12.75" customHeight="1">
      <c r="C10" s="215"/>
      <c r="D10" s="102"/>
      <c r="E10" s="143"/>
      <c r="F10" s="287"/>
      <c r="G10" s="216"/>
      <c r="H10" s="205"/>
      <c r="I10" s="203"/>
      <c r="J10" s="204"/>
      <c r="K10" s="204"/>
      <c r="L10" s="204"/>
      <c r="M10" s="204"/>
      <c r="N10" s="204"/>
      <c r="O10" s="204"/>
      <c r="P10" s="204"/>
      <c r="Q10" s="204"/>
      <c r="R10" s="204"/>
      <c r="S10" s="324"/>
      <c r="T10" s="205"/>
      <c r="V10" s="223"/>
      <c r="W10" s="158"/>
      <c r="X10" s="168"/>
      <c r="Y10" s="224"/>
      <c r="Z10" s="224"/>
      <c r="AA10" s="93"/>
      <c r="AB10" s="94"/>
      <c r="AD10" s="243"/>
      <c r="AE10" s="158"/>
      <c r="AF10" s="247"/>
      <c r="AG10" s="93"/>
      <c r="AH10" s="94"/>
    </row>
    <row r="11" spans="1:34" ht="12.75" customHeight="1">
      <c r="A11" s="5"/>
      <c r="B11" s="175" t="s">
        <v>2</v>
      </c>
      <c r="C11" s="126" t="s">
        <v>18</v>
      </c>
      <c r="D11" s="98">
        <v>2</v>
      </c>
      <c r="E11" s="144">
        <f>G11+V11+AD11</f>
        <v>48</v>
      </c>
      <c r="F11" s="86"/>
      <c r="G11" s="185">
        <v>29</v>
      </c>
      <c r="H11" s="186">
        <f>SUM(I11:T11)</f>
        <v>28</v>
      </c>
      <c r="I11" s="206"/>
      <c r="J11" s="179"/>
      <c r="K11" s="179"/>
      <c r="L11" s="179"/>
      <c r="M11" s="179"/>
      <c r="N11" s="179"/>
      <c r="O11" s="179">
        <f>24+4</f>
        <v>28</v>
      </c>
      <c r="P11" s="179"/>
      <c r="Q11" s="179"/>
      <c r="R11" s="179"/>
      <c r="S11" s="325"/>
      <c r="T11" s="186"/>
      <c r="V11" s="184">
        <v>12</v>
      </c>
      <c r="W11" s="121">
        <f>SUM(X11:AB11)</f>
        <v>0</v>
      </c>
      <c r="X11" s="148"/>
      <c r="Y11" s="87"/>
      <c r="Z11" s="87"/>
      <c r="AA11" s="149"/>
      <c r="AB11" s="150"/>
      <c r="AD11" s="244">
        <v>7</v>
      </c>
      <c r="AE11" s="121">
        <f>SUM(AF11:AH11)</f>
        <v>0</v>
      </c>
      <c r="AF11" s="154"/>
      <c r="AG11" s="149"/>
      <c r="AH11" s="150"/>
    </row>
    <row r="12" spans="1:34" ht="9" customHeight="1">
      <c r="A12" s="5"/>
      <c r="B12" s="175"/>
      <c r="C12" s="127" t="s">
        <v>82</v>
      </c>
      <c r="D12" s="100"/>
      <c r="E12" s="145"/>
      <c r="F12" s="86"/>
      <c r="G12" s="189"/>
      <c r="H12" s="210">
        <f>SUM(I12:T12)</f>
        <v>0.96551724137931039</v>
      </c>
      <c r="I12" s="207"/>
      <c r="J12" s="192"/>
      <c r="K12" s="192"/>
      <c r="L12" s="192"/>
      <c r="M12" s="192"/>
      <c r="N12" s="192"/>
      <c r="O12" s="196">
        <f>O11/G11</f>
        <v>0.96551724137931039</v>
      </c>
      <c r="P12" s="192"/>
      <c r="Q12" s="192"/>
      <c r="R12" s="192"/>
      <c r="S12" s="326"/>
      <c r="T12" s="190"/>
      <c r="V12" s="231"/>
      <c r="W12" s="164">
        <f>SUM(X12:AB12)</f>
        <v>0</v>
      </c>
      <c r="X12" s="232"/>
      <c r="Y12" s="233"/>
      <c r="Z12" s="233"/>
      <c r="AA12" s="241"/>
      <c r="AB12" s="235"/>
      <c r="AD12" s="249"/>
      <c r="AE12" s="164">
        <f>SUM(AF12:AH12)</f>
        <v>0</v>
      </c>
      <c r="AF12" s="250"/>
      <c r="AG12" s="241"/>
      <c r="AH12" s="235"/>
    </row>
    <row r="13" spans="1:34" ht="12.75" customHeight="1">
      <c r="A13" s="5"/>
      <c r="B13" s="175" t="s">
        <v>4</v>
      </c>
      <c r="C13" s="85" t="s">
        <v>6</v>
      </c>
      <c r="D13" s="336" t="s">
        <v>94</v>
      </c>
      <c r="E13" s="144"/>
      <c r="F13" s="86"/>
      <c r="G13" s="187"/>
      <c r="H13" s="188"/>
      <c r="I13" s="208"/>
      <c r="J13" s="178"/>
      <c r="K13" s="178"/>
      <c r="L13" s="178"/>
      <c r="M13" s="178"/>
      <c r="N13" s="178"/>
      <c r="O13" s="178"/>
      <c r="P13" s="178"/>
      <c r="Q13" s="178"/>
      <c r="R13" s="178"/>
      <c r="S13" s="327"/>
      <c r="T13" s="188"/>
      <c r="V13" s="201"/>
      <c r="W13" s="122"/>
      <c r="X13" s="151"/>
      <c r="Y13" s="90"/>
      <c r="Z13" s="90"/>
      <c r="AA13" s="152"/>
      <c r="AB13" s="153"/>
      <c r="AD13" s="245"/>
      <c r="AE13" s="122"/>
      <c r="AF13" s="155"/>
      <c r="AG13" s="152"/>
      <c r="AH13" s="153"/>
    </row>
    <row r="14" spans="1:34" ht="9" customHeight="1">
      <c r="A14" s="5"/>
      <c r="B14" s="175"/>
      <c r="C14" s="127" t="s">
        <v>82</v>
      </c>
      <c r="D14" s="86"/>
      <c r="E14" s="146"/>
      <c r="F14" s="86"/>
      <c r="G14" s="197"/>
      <c r="H14" s="210"/>
      <c r="I14" s="209"/>
      <c r="J14" s="200"/>
      <c r="K14" s="200"/>
      <c r="L14" s="200"/>
      <c r="M14" s="200"/>
      <c r="N14" s="200"/>
      <c r="O14" s="200"/>
      <c r="P14" s="200"/>
      <c r="Q14" s="200"/>
      <c r="R14" s="200"/>
      <c r="S14" s="328"/>
      <c r="T14" s="198"/>
      <c r="V14" s="236"/>
      <c r="W14" s="164"/>
      <c r="X14" s="237"/>
      <c r="Y14" s="238"/>
      <c r="Z14" s="238"/>
      <c r="AA14" s="239"/>
      <c r="AB14" s="240"/>
      <c r="AD14" s="251"/>
      <c r="AE14" s="164"/>
      <c r="AF14" s="252"/>
      <c r="AG14" s="239"/>
      <c r="AH14" s="240"/>
    </row>
    <row r="15" spans="1:34" ht="12.75" customHeight="1">
      <c r="A15" s="7"/>
      <c r="B15" s="175" t="s">
        <v>5</v>
      </c>
      <c r="C15" s="126" t="s">
        <v>24</v>
      </c>
      <c r="D15" s="98"/>
      <c r="E15" s="144">
        <f>G15+V15+AD15</f>
        <v>48</v>
      </c>
      <c r="F15" s="86"/>
      <c r="G15" s="185">
        <v>29</v>
      </c>
      <c r="H15" s="186">
        <f t="shared" ref="H15:H39" si="2">SUM(I15:T15)</f>
        <v>27</v>
      </c>
      <c r="I15" s="206"/>
      <c r="J15" s="179"/>
      <c r="K15" s="179"/>
      <c r="L15" s="179"/>
      <c r="M15" s="179"/>
      <c r="N15" s="179"/>
      <c r="O15" s="179">
        <f>12+4+1</f>
        <v>17</v>
      </c>
      <c r="P15" s="179">
        <v>10</v>
      </c>
      <c r="Q15" s="179"/>
      <c r="R15" s="179"/>
      <c r="S15" s="325"/>
      <c r="T15" s="186"/>
      <c r="V15" s="184">
        <v>12</v>
      </c>
      <c r="W15" s="121">
        <f t="shared" ref="W15:W28" si="3">SUM(X15:AB15)</f>
        <v>12</v>
      </c>
      <c r="X15" s="148"/>
      <c r="Y15" s="87"/>
      <c r="Z15" s="87"/>
      <c r="AA15" s="149">
        <v>6</v>
      </c>
      <c r="AB15" s="150">
        <v>6</v>
      </c>
      <c r="AD15" s="244">
        <v>7</v>
      </c>
      <c r="AE15" s="121">
        <f t="shared" ref="AE15:AE28" si="4">SUM(AF15:AH15)</f>
        <v>7</v>
      </c>
      <c r="AF15" s="154"/>
      <c r="AG15" s="149">
        <v>4</v>
      </c>
      <c r="AH15" s="150">
        <v>3</v>
      </c>
    </row>
    <row r="16" spans="1:34" ht="9" customHeight="1">
      <c r="A16" s="7"/>
      <c r="B16" s="175"/>
      <c r="C16" s="127" t="s">
        <v>82</v>
      </c>
      <c r="D16" s="100"/>
      <c r="E16" s="145"/>
      <c r="F16" s="86"/>
      <c r="G16" s="189"/>
      <c r="H16" s="210">
        <f>SUM(I16:T16)</f>
        <v>0.93103448275862066</v>
      </c>
      <c r="I16" s="207"/>
      <c r="J16" s="192"/>
      <c r="K16" s="192"/>
      <c r="L16" s="192"/>
      <c r="M16" s="192"/>
      <c r="N16" s="192"/>
      <c r="O16" s="196">
        <f>O15/$G$15</f>
        <v>0.58620689655172409</v>
      </c>
      <c r="P16" s="196">
        <f>P15/$G$15</f>
        <v>0.34482758620689657</v>
      </c>
      <c r="Q16" s="192"/>
      <c r="R16" s="192"/>
      <c r="S16" s="326"/>
      <c r="T16" s="190"/>
      <c r="V16" s="231"/>
      <c r="W16" s="164">
        <f t="shared" si="3"/>
        <v>1</v>
      </c>
      <c r="X16" s="232"/>
      <c r="Y16" s="233"/>
      <c r="Z16" s="233"/>
      <c r="AA16" s="234">
        <f>AA15/$V$15</f>
        <v>0.5</v>
      </c>
      <c r="AB16" s="242">
        <f>AB15/$V$15</f>
        <v>0.5</v>
      </c>
      <c r="AD16" s="249"/>
      <c r="AE16" s="164">
        <f t="shared" si="4"/>
        <v>1</v>
      </c>
      <c r="AF16" s="250"/>
      <c r="AG16" s="234">
        <f>AG15/$AD$15</f>
        <v>0.5714285714285714</v>
      </c>
      <c r="AH16" s="242">
        <f>AH15/$AD$15</f>
        <v>0.42857142857142855</v>
      </c>
    </row>
    <row r="17" spans="1:34" ht="12.75" customHeight="1">
      <c r="A17" s="6"/>
      <c r="B17" s="175" t="s">
        <v>7</v>
      </c>
      <c r="C17" s="85" t="s">
        <v>50</v>
      </c>
      <c r="D17" s="86">
        <v>1</v>
      </c>
      <c r="E17" s="144">
        <f>G17+V17+AD17</f>
        <v>48</v>
      </c>
      <c r="F17" s="86"/>
      <c r="G17" s="187">
        <v>29</v>
      </c>
      <c r="H17" s="188">
        <f t="shared" si="2"/>
        <v>27</v>
      </c>
      <c r="I17" s="208"/>
      <c r="J17" s="178"/>
      <c r="K17" s="178"/>
      <c r="L17" s="178"/>
      <c r="M17" s="178"/>
      <c r="N17" s="178">
        <v>4</v>
      </c>
      <c r="O17" s="178">
        <v>22</v>
      </c>
      <c r="P17" s="178">
        <v>1</v>
      </c>
      <c r="Q17" s="178"/>
      <c r="R17" s="178"/>
      <c r="S17" s="327"/>
      <c r="T17" s="188"/>
      <c r="V17" s="201">
        <v>12</v>
      </c>
      <c r="W17" s="122">
        <f t="shared" si="3"/>
        <v>0</v>
      </c>
      <c r="X17" s="151"/>
      <c r="Y17" s="90"/>
      <c r="Z17" s="90"/>
      <c r="AA17" s="152"/>
      <c r="AB17" s="153"/>
      <c r="AD17" s="245">
        <v>7</v>
      </c>
      <c r="AE17" s="122">
        <f t="shared" si="4"/>
        <v>0</v>
      </c>
      <c r="AF17" s="155"/>
      <c r="AG17" s="152"/>
      <c r="AH17" s="153"/>
    </row>
    <row r="18" spans="1:34" ht="9" customHeight="1">
      <c r="A18" s="6"/>
      <c r="B18" s="175"/>
      <c r="C18" s="127" t="s">
        <v>82</v>
      </c>
      <c r="D18" s="86"/>
      <c r="E18" s="146"/>
      <c r="F18" s="86"/>
      <c r="G18" s="197"/>
      <c r="H18" s="210">
        <f>SUM(I18:T18)</f>
        <v>0.93103448275862066</v>
      </c>
      <c r="I18" s="209"/>
      <c r="J18" s="200"/>
      <c r="K18" s="200"/>
      <c r="L18" s="200"/>
      <c r="M18" s="200"/>
      <c r="N18" s="196">
        <f>N17/$G$17</f>
        <v>0.13793103448275862</v>
      </c>
      <c r="O18" s="196">
        <f>O17/$G$17</f>
        <v>0.75862068965517238</v>
      </c>
      <c r="P18" s="196">
        <f>P17/$G$17</f>
        <v>3.4482758620689655E-2</v>
      </c>
      <c r="Q18" s="200"/>
      <c r="R18" s="200"/>
      <c r="S18" s="328"/>
      <c r="T18" s="198"/>
      <c r="V18" s="236"/>
      <c r="W18" s="164">
        <f t="shared" si="3"/>
        <v>0</v>
      </c>
      <c r="X18" s="237"/>
      <c r="Y18" s="238"/>
      <c r="Z18" s="238"/>
      <c r="AA18" s="239"/>
      <c r="AB18" s="240"/>
      <c r="AD18" s="251"/>
      <c r="AE18" s="164">
        <f t="shared" si="4"/>
        <v>0</v>
      </c>
      <c r="AF18" s="252"/>
      <c r="AG18" s="239"/>
      <c r="AH18" s="240"/>
    </row>
    <row r="19" spans="1:34" ht="12.75" customHeight="1">
      <c r="A19" s="5"/>
      <c r="B19" s="175" t="s">
        <v>8</v>
      </c>
      <c r="C19" s="126" t="s">
        <v>52</v>
      </c>
      <c r="D19" s="98"/>
      <c r="E19" s="144">
        <f>G19+V19+AD19</f>
        <v>48</v>
      </c>
      <c r="F19" s="86"/>
      <c r="G19" s="185">
        <v>29</v>
      </c>
      <c r="H19" s="186">
        <f t="shared" si="2"/>
        <v>15</v>
      </c>
      <c r="I19" s="206"/>
      <c r="J19" s="179"/>
      <c r="K19" s="179"/>
      <c r="L19" s="179"/>
      <c r="M19" s="179"/>
      <c r="N19" s="179"/>
      <c r="O19" s="179">
        <v>15</v>
      </c>
      <c r="P19" s="179"/>
      <c r="Q19" s="179"/>
      <c r="R19" s="179"/>
      <c r="S19" s="325"/>
      <c r="T19" s="186"/>
      <c r="V19" s="184">
        <v>12</v>
      </c>
      <c r="W19" s="121">
        <f t="shared" si="3"/>
        <v>0</v>
      </c>
      <c r="X19" s="148"/>
      <c r="Y19" s="87"/>
      <c r="Z19" s="87"/>
      <c r="AA19" s="149"/>
      <c r="AB19" s="150"/>
      <c r="AD19" s="244">
        <v>7</v>
      </c>
      <c r="AE19" s="121">
        <f t="shared" si="4"/>
        <v>0</v>
      </c>
      <c r="AF19" s="154"/>
      <c r="AG19" s="149"/>
      <c r="AH19" s="150"/>
    </row>
    <row r="20" spans="1:34" ht="9" customHeight="1">
      <c r="A20" s="5"/>
      <c r="B20" s="175"/>
      <c r="C20" s="127" t="s">
        <v>82</v>
      </c>
      <c r="D20" s="100"/>
      <c r="E20" s="145"/>
      <c r="F20" s="86"/>
      <c r="G20" s="189"/>
      <c r="H20" s="210">
        <f>SUM(I20:T20)</f>
        <v>0.51724137931034486</v>
      </c>
      <c r="I20" s="207"/>
      <c r="J20" s="192"/>
      <c r="K20" s="192"/>
      <c r="L20" s="192"/>
      <c r="M20" s="192"/>
      <c r="N20" s="192"/>
      <c r="O20" s="196">
        <f>O19/$G$19</f>
        <v>0.51724137931034486</v>
      </c>
      <c r="P20" s="192"/>
      <c r="Q20" s="192"/>
      <c r="R20" s="192"/>
      <c r="S20" s="326"/>
      <c r="T20" s="190"/>
      <c r="V20" s="231"/>
      <c r="W20" s="164">
        <f t="shared" si="3"/>
        <v>0</v>
      </c>
      <c r="X20" s="232"/>
      <c r="Y20" s="233"/>
      <c r="Z20" s="233"/>
      <c r="AA20" s="241"/>
      <c r="AB20" s="235"/>
      <c r="AD20" s="249"/>
      <c r="AE20" s="164">
        <f t="shared" si="4"/>
        <v>0</v>
      </c>
      <c r="AF20" s="250"/>
      <c r="AG20" s="241"/>
      <c r="AH20" s="235"/>
    </row>
    <row r="21" spans="1:34" ht="12.75" customHeight="1">
      <c r="A21" s="5"/>
      <c r="B21" s="175" t="s">
        <v>9</v>
      </c>
      <c r="C21" s="85" t="s">
        <v>54</v>
      </c>
      <c r="D21" s="86">
        <v>2</v>
      </c>
      <c r="E21" s="144">
        <f>G21+V21+AD21</f>
        <v>48</v>
      </c>
      <c r="F21" s="86"/>
      <c r="G21" s="187">
        <v>29</v>
      </c>
      <c r="H21" s="188">
        <f t="shared" si="2"/>
        <v>26</v>
      </c>
      <c r="I21" s="208"/>
      <c r="J21" s="178"/>
      <c r="K21" s="178">
        <v>2</v>
      </c>
      <c r="L21" s="178"/>
      <c r="M21" s="178"/>
      <c r="N21" s="178"/>
      <c r="O21" s="178">
        <v>24</v>
      </c>
      <c r="P21" s="178"/>
      <c r="Q21" s="178"/>
      <c r="R21" s="178"/>
      <c r="S21" s="327"/>
      <c r="T21" s="188"/>
      <c r="V21" s="201">
        <v>12</v>
      </c>
      <c r="W21" s="122">
        <f t="shared" si="3"/>
        <v>0</v>
      </c>
      <c r="X21" s="151"/>
      <c r="Y21" s="90"/>
      <c r="Z21" s="90"/>
      <c r="AA21" s="152"/>
      <c r="AB21" s="153"/>
      <c r="AD21" s="245">
        <v>7</v>
      </c>
      <c r="AE21" s="122">
        <f t="shared" si="4"/>
        <v>0</v>
      </c>
      <c r="AF21" s="155"/>
      <c r="AG21" s="152"/>
      <c r="AH21" s="153"/>
    </row>
    <row r="22" spans="1:34" ht="9" customHeight="1">
      <c r="A22" s="5"/>
      <c r="B22" s="175"/>
      <c r="C22" s="127" t="s">
        <v>82</v>
      </c>
      <c r="D22" s="86"/>
      <c r="E22" s="146"/>
      <c r="F22" s="86"/>
      <c r="G22" s="197"/>
      <c r="H22" s="210">
        <f>SUM(I22:T22)</f>
        <v>0.89655172413793105</v>
      </c>
      <c r="I22" s="209"/>
      <c r="J22" s="200"/>
      <c r="K22" s="196">
        <f>K21/$G$21</f>
        <v>6.8965517241379309E-2</v>
      </c>
      <c r="L22" s="200"/>
      <c r="M22" s="200"/>
      <c r="N22" s="200"/>
      <c r="O22" s="196">
        <f>O21/$G$21</f>
        <v>0.82758620689655171</v>
      </c>
      <c r="P22" s="200"/>
      <c r="Q22" s="200"/>
      <c r="R22" s="200"/>
      <c r="S22" s="328"/>
      <c r="T22" s="198"/>
      <c r="V22" s="236"/>
      <c r="W22" s="164">
        <f t="shared" si="3"/>
        <v>0</v>
      </c>
      <c r="X22" s="237"/>
      <c r="Y22" s="238"/>
      <c r="Z22" s="238"/>
      <c r="AA22" s="239"/>
      <c r="AB22" s="240"/>
      <c r="AD22" s="251"/>
      <c r="AE22" s="164">
        <f t="shared" si="4"/>
        <v>0</v>
      </c>
      <c r="AF22" s="252"/>
      <c r="AG22" s="239"/>
      <c r="AH22" s="240"/>
    </row>
    <row r="23" spans="1:34" ht="12.75" customHeight="1">
      <c r="A23" s="5"/>
      <c r="B23" s="175" t="s">
        <v>11</v>
      </c>
      <c r="C23" s="126" t="s">
        <v>10</v>
      </c>
      <c r="D23" s="98"/>
      <c r="E23" s="144">
        <f>G23+V23+AD23</f>
        <v>48</v>
      </c>
      <c r="F23" s="86"/>
      <c r="G23" s="185">
        <v>29</v>
      </c>
      <c r="H23" s="186">
        <f t="shared" si="2"/>
        <v>29</v>
      </c>
      <c r="I23" s="206"/>
      <c r="J23" s="179"/>
      <c r="K23" s="179"/>
      <c r="L23" s="179"/>
      <c r="M23" s="179">
        <v>1</v>
      </c>
      <c r="N23" s="179">
        <v>1</v>
      </c>
      <c r="O23" s="179">
        <v>26</v>
      </c>
      <c r="P23" s="179"/>
      <c r="Q23" s="179"/>
      <c r="R23" s="179"/>
      <c r="S23" s="325">
        <v>1</v>
      </c>
      <c r="T23" s="186"/>
      <c r="V23" s="184">
        <v>12</v>
      </c>
      <c r="W23" s="121">
        <f t="shared" si="3"/>
        <v>12</v>
      </c>
      <c r="X23" s="148"/>
      <c r="Y23" s="87"/>
      <c r="Z23" s="87">
        <v>1</v>
      </c>
      <c r="AA23" s="149">
        <v>11</v>
      </c>
      <c r="AB23" s="150"/>
      <c r="AD23" s="244">
        <v>7</v>
      </c>
      <c r="AE23" s="121">
        <f t="shared" si="4"/>
        <v>7</v>
      </c>
      <c r="AF23" s="154"/>
      <c r="AG23" s="149">
        <v>7</v>
      </c>
      <c r="AH23" s="150"/>
    </row>
    <row r="24" spans="1:34" ht="9" customHeight="1">
      <c r="A24" s="5"/>
      <c r="B24" s="175"/>
      <c r="C24" s="127" t="s">
        <v>82</v>
      </c>
      <c r="D24" s="100"/>
      <c r="E24" s="145"/>
      <c r="F24" s="86"/>
      <c r="G24" s="189"/>
      <c r="H24" s="210">
        <f>SUM(I24:T24)</f>
        <v>1</v>
      </c>
      <c r="I24" s="207"/>
      <c r="J24" s="192"/>
      <c r="K24" s="192"/>
      <c r="L24" s="192"/>
      <c r="M24" s="196">
        <f>M23/$G$23</f>
        <v>3.4482758620689655E-2</v>
      </c>
      <c r="N24" s="196">
        <f>N23/$G$23</f>
        <v>3.4482758620689655E-2</v>
      </c>
      <c r="O24" s="196">
        <f>O23/$G$23</f>
        <v>0.89655172413793105</v>
      </c>
      <c r="P24" s="192"/>
      <c r="Q24" s="192"/>
      <c r="R24" s="192"/>
      <c r="S24" s="196">
        <f>S23/$G$23</f>
        <v>3.4482758620689655E-2</v>
      </c>
      <c r="T24" s="210"/>
      <c r="V24" s="231"/>
      <c r="W24" s="164">
        <f t="shared" si="3"/>
        <v>1</v>
      </c>
      <c r="X24" s="232"/>
      <c r="Y24" s="233"/>
      <c r="Z24" s="234">
        <f>Z23/$V$23</f>
        <v>8.3333333333333329E-2</v>
      </c>
      <c r="AA24" s="234">
        <f>AA23/$V$23</f>
        <v>0.91666666666666663</v>
      </c>
      <c r="AB24" s="235"/>
      <c r="AD24" s="249"/>
      <c r="AE24" s="164">
        <f t="shared" si="4"/>
        <v>1</v>
      </c>
      <c r="AF24" s="250"/>
      <c r="AG24" s="234">
        <f>AG23/$AD$23</f>
        <v>1</v>
      </c>
      <c r="AH24" s="235"/>
    </row>
    <row r="25" spans="1:34" ht="12.75" customHeight="1">
      <c r="A25" s="5"/>
      <c r="B25" s="175" t="s">
        <v>13</v>
      </c>
      <c r="C25" s="85" t="s">
        <v>3</v>
      </c>
      <c r="D25" s="86">
        <v>1</v>
      </c>
      <c r="E25" s="144">
        <f>G25+V25+AD25</f>
        <v>84</v>
      </c>
      <c r="F25" s="86"/>
      <c r="G25" s="187">
        <v>50</v>
      </c>
      <c r="H25" s="188">
        <f t="shared" si="2"/>
        <v>49</v>
      </c>
      <c r="I25" s="208"/>
      <c r="J25" s="178"/>
      <c r="K25" s="178"/>
      <c r="L25" s="178"/>
      <c r="M25" s="178"/>
      <c r="N25" s="178"/>
      <c r="O25" s="178">
        <v>49</v>
      </c>
      <c r="P25" s="178"/>
      <c r="Q25" s="178"/>
      <c r="R25" s="178"/>
      <c r="S25" s="327"/>
      <c r="T25" s="188"/>
      <c r="V25" s="201">
        <v>21</v>
      </c>
      <c r="W25" s="122">
        <f t="shared" si="3"/>
        <v>21</v>
      </c>
      <c r="X25" s="151">
        <v>1</v>
      </c>
      <c r="Y25" s="90"/>
      <c r="Z25" s="90"/>
      <c r="AA25" s="152">
        <v>20</v>
      </c>
      <c r="AB25" s="153"/>
      <c r="AD25" s="245">
        <v>13</v>
      </c>
      <c r="AE25" s="122">
        <f t="shared" si="4"/>
        <v>13</v>
      </c>
      <c r="AF25" s="155"/>
      <c r="AG25" s="152">
        <v>13</v>
      </c>
      <c r="AH25" s="153"/>
    </row>
    <row r="26" spans="1:34" ht="9" customHeight="1">
      <c r="A26" s="5"/>
      <c r="B26" s="175"/>
      <c r="C26" s="127" t="s">
        <v>82</v>
      </c>
      <c r="D26" s="86"/>
      <c r="E26" s="146"/>
      <c r="F26" s="86"/>
      <c r="G26" s="197"/>
      <c r="H26" s="210">
        <f>SUM(I26:T26)</f>
        <v>0.98</v>
      </c>
      <c r="I26" s="209"/>
      <c r="J26" s="200"/>
      <c r="K26" s="200"/>
      <c r="L26" s="200"/>
      <c r="M26" s="200"/>
      <c r="N26" s="200"/>
      <c r="O26" s="196">
        <f>O25/$G$25</f>
        <v>0.98</v>
      </c>
      <c r="P26" s="200"/>
      <c r="Q26" s="200"/>
      <c r="R26" s="200"/>
      <c r="S26" s="328"/>
      <c r="T26" s="198"/>
      <c r="V26" s="236"/>
      <c r="W26" s="164">
        <f t="shared" si="3"/>
        <v>1</v>
      </c>
      <c r="X26" s="234">
        <f>X25/$V$25</f>
        <v>4.7619047619047616E-2</v>
      </c>
      <c r="Y26" s="238"/>
      <c r="Z26" s="238"/>
      <c r="AA26" s="234">
        <f>AA25/$V$25</f>
        <v>0.95238095238095233</v>
      </c>
      <c r="AB26" s="240"/>
      <c r="AD26" s="251"/>
      <c r="AE26" s="164">
        <f t="shared" si="4"/>
        <v>1</v>
      </c>
      <c r="AF26" s="252"/>
      <c r="AG26" s="234">
        <f>AG25/$AD$25</f>
        <v>1</v>
      </c>
      <c r="AH26" s="240"/>
    </row>
    <row r="27" spans="1:34" ht="12.75" customHeight="1">
      <c r="A27" s="5"/>
      <c r="B27" s="175" t="s">
        <v>14</v>
      </c>
      <c r="C27" s="126" t="s">
        <v>51</v>
      </c>
      <c r="D27" s="98">
        <v>2</v>
      </c>
      <c r="E27" s="144">
        <f>G27+V27+AD27</f>
        <v>48</v>
      </c>
      <c r="F27" s="86"/>
      <c r="G27" s="185">
        <v>29</v>
      </c>
      <c r="H27" s="186">
        <f t="shared" si="2"/>
        <v>29</v>
      </c>
      <c r="I27" s="206"/>
      <c r="J27" s="179">
        <v>1</v>
      </c>
      <c r="K27" s="179"/>
      <c r="L27" s="179"/>
      <c r="M27" s="179"/>
      <c r="N27" s="179">
        <v>1</v>
      </c>
      <c r="O27" s="179">
        <v>27</v>
      </c>
      <c r="P27" s="179"/>
      <c r="Q27" s="179"/>
      <c r="R27" s="179"/>
      <c r="S27" s="325"/>
      <c r="T27" s="186"/>
      <c r="V27" s="184">
        <v>12</v>
      </c>
      <c r="W27" s="121">
        <f t="shared" si="3"/>
        <v>12</v>
      </c>
      <c r="X27" s="148"/>
      <c r="Y27" s="87"/>
      <c r="Z27" s="87"/>
      <c r="AA27" s="149">
        <v>12</v>
      </c>
      <c r="AB27" s="150"/>
      <c r="AD27" s="244">
        <v>7</v>
      </c>
      <c r="AE27" s="121">
        <f t="shared" si="4"/>
        <v>7</v>
      </c>
      <c r="AF27" s="154"/>
      <c r="AG27" s="149">
        <v>7</v>
      </c>
      <c r="AH27" s="150"/>
    </row>
    <row r="28" spans="1:34" ht="9" customHeight="1">
      <c r="A28" s="5"/>
      <c r="B28" s="175"/>
      <c r="C28" s="127" t="s">
        <v>82</v>
      </c>
      <c r="D28" s="100"/>
      <c r="E28" s="145"/>
      <c r="F28" s="86"/>
      <c r="G28" s="189"/>
      <c r="H28" s="210">
        <f>SUM(I28:T28)</f>
        <v>1</v>
      </c>
      <c r="I28" s="207"/>
      <c r="J28" s="196">
        <f>J27/$G$27</f>
        <v>3.4482758620689655E-2</v>
      </c>
      <c r="K28" s="192"/>
      <c r="L28" s="192"/>
      <c r="M28" s="192"/>
      <c r="N28" s="196">
        <f>N27/$G$27</f>
        <v>3.4482758620689655E-2</v>
      </c>
      <c r="O28" s="196">
        <f>O27/$G$27</f>
        <v>0.93103448275862066</v>
      </c>
      <c r="P28" s="192"/>
      <c r="Q28" s="192"/>
      <c r="R28" s="192"/>
      <c r="S28" s="326"/>
      <c r="T28" s="190"/>
      <c r="V28" s="231"/>
      <c r="W28" s="164">
        <f t="shared" si="3"/>
        <v>1</v>
      </c>
      <c r="X28" s="232"/>
      <c r="Y28" s="233"/>
      <c r="Z28" s="233"/>
      <c r="AA28" s="234">
        <f>AA27/$V$27</f>
        <v>1</v>
      </c>
      <c r="AB28" s="235"/>
      <c r="AD28" s="249"/>
      <c r="AE28" s="164">
        <f t="shared" si="4"/>
        <v>1</v>
      </c>
      <c r="AF28" s="250"/>
      <c r="AG28" s="234">
        <f>AG27/$AD$27</f>
        <v>1</v>
      </c>
      <c r="AH28" s="235"/>
    </row>
    <row r="29" spans="1:34" ht="12.75" customHeight="1">
      <c r="A29" s="5"/>
      <c r="B29" s="175" t="s">
        <v>16</v>
      </c>
      <c r="C29" s="85" t="s">
        <v>53</v>
      </c>
      <c r="D29" s="336" t="s">
        <v>94</v>
      </c>
      <c r="E29" s="144"/>
      <c r="F29" s="86"/>
      <c r="G29" s="187"/>
      <c r="H29" s="188"/>
      <c r="I29" s="208"/>
      <c r="J29" s="178"/>
      <c r="K29" s="178"/>
      <c r="L29" s="178"/>
      <c r="M29" s="178"/>
      <c r="N29" s="178"/>
      <c r="O29" s="178"/>
      <c r="P29" s="178"/>
      <c r="Q29" s="178"/>
      <c r="R29" s="178"/>
      <c r="S29" s="327"/>
      <c r="T29" s="188"/>
      <c r="V29" s="201"/>
      <c r="W29" s="122"/>
      <c r="X29" s="151"/>
      <c r="Y29" s="90"/>
      <c r="Z29" s="90"/>
      <c r="AA29" s="152"/>
      <c r="AB29" s="153"/>
      <c r="AD29" s="245"/>
      <c r="AE29" s="122"/>
      <c r="AF29" s="155"/>
      <c r="AG29" s="152"/>
      <c r="AH29" s="153"/>
    </row>
    <row r="30" spans="1:34" ht="9" customHeight="1">
      <c r="A30" s="5"/>
      <c r="B30" s="175"/>
      <c r="C30" s="127" t="s">
        <v>82</v>
      </c>
      <c r="D30" s="86"/>
      <c r="E30" s="146"/>
      <c r="F30" s="86"/>
      <c r="G30" s="197"/>
      <c r="H30" s="210"/>
      <c r="I30" s="209"/>
      <c r="J30" s="200"/>
      <c r="K30" s="200"/>
      <c r="L30" s="200"/>
      <c r="M30" s="200"/>
      <c r="N30" s="200"/>
      <c r="O30" s="200"/>
      <c r="P30" s="200"/>
      <c r="Q30" s="200"/>
      <c r="R30" s="200"/>
      <c r="S30" s="328"/>
      <c r="T30" s="198"/>
      <c r="V30" s="236"/>
      <c r="W30" s="164"/>
      <c r="X30" s="237"/>
      <c r="Y30" s="238"/>
      <c r="Z30" s="238"/>
      <c r="AA30" s="239"/>
      <c r="AB30" s="240"/>
      <c r="AD30" s="251"/>
      <c r="AE30" s="164"/>
      <c r="AF30" s="252"/>
      <c r="AG30" s="239"/>
      <c r="AH30" s="240"/>
    </row>
    <row r="31" spans="1:34" ht="12.75" customHeight="1">
      <c r="A31" s="5"/>
      <c r="B31" s="175" t="s">
        <v>17</v>
      </c>
      <c r="C31" s="126" t="s">
        <v>26</v>
      </c>
      <c r="D31" s="98"/>
      <c r="E31" s="144">
        <f>G31+V31+AD31</f>
        <v>48</v>
      </c>
      <c r="F31" s="86"/>
      <c r="G31" s="185">
        <v>29</v>
      </c>
      <c r="H31" s="186">
        <f t="shared" si="2"/>
        <v>26</v>
      </c>
      <c r="I31" s="206"/>
      <c r="J31" s="179"/>
      <c r="K31" s="179"/>
      <c r="L31" s="179"/>
      <c r="M31" s="179"/>
      <c r="N31" s="179">
        <v>1</v>
      </c>
      <c r="O31" s="179">
        <f>9+6+10</f>
        <v>25</v>
      </c>
      <c r="P31" s="179"/>
      <c r="Q31" s="179"/>
      <c r="R31" s="179"/>
      <c r="S31" s="325"/>
      <c r="T31" s="186"/>
      <c r="V31" s="184">
        <v>12</v>
      </c>
      <c r="W31" s="121">
        <f t="shared" ref="W31:W40" si="5">SUM(X31:AB31)</f>
        <v>12</v>
      </c>
      <c r="X31" s="148"/>
      <c r="Y31" s="87">
        <v>1</v>
      </c>
      <c r="Z31" s="87"/>
      <c r="AA31" s="149">
        <v>11</v>
      </c>
      <c r="AB31" s="150"/>
      <c r="AD31" s="244">
        <v>7</v>
      </c>
      <c r="AE31" s="121">
        <f t="shared" ref="AE31:AE40" si="6">SUM(AF31:AH31)</f>
        <v>7</v>
      </c>
      <c r="AF31" s="154"/>
      <c r="AG31" s="149">
        <v>7</v>
      </c>
      <c r="AH31" s="150"/>
    </row>
    <row r="32" spans="1:34" ht="9" customHeight="1">
      <c r="A32" s="5"/>
      <c r="B32" s="175"/>
      <c r="C32" s="127" t="s">
        <v>82</v>
      </c>
      <c r="D32" s="100"/>
      <c r="E32" s="145"/>
      <c r="F32" s="86"/>
      <c r="G32" s="189"/>
      <c r="H32" s="210">
        <f>SUM(I32:T32)</f>
        <v>0.89655172413793094</v>
      </c>
      <c r="I32" s="207"/>
      <c r="J32" s="192"/>
      <c r="K32" s="192"/>
      <c r="L32" s="192"/>
      <c r="M32" s="192"/>
      <c r="N32" s="196">
        <f>N31/$G$31</f>
        <v>3.4482758620689655E-2</v>
      </c>
      <c r="O32" s="196">
        <f>O31/$G$31</f>
        <v>0.86206896551724133</v>
      </c>
      <c r="P32" s="192"/>
      <c r="Q32" s="192"/>
      <c r="R32" s="192"/>
      <c r="S32" s="326"/>
      <c r="T32" s="190"/>
      <c r="V32" s="231"/>
      <c r="W32" s="164">
        <f t="shared" si="5"/>
        <v>1</v>
      </c>
      <c r="X32" s="232"/>
      <c r="Y32" s="234">
        <f>Y31/$V$31</f>
        <v>8.3333333333333329E-2</v>
      </c>
      <c r="Z32" s="234"/>
      <c r="AA32" s="234">
        <f>AA31/$V$31</f>
        <v>0.91666666666666663</v>
      </c>
      <c r="AB32" s="235"/>
      <c r="AD32" s="249"/>
      <c r="AE32" s="164">
        <f t="shared" si="6"/>
        <v>1</v>
      </c>
      <c r="AF32" s="250"/>
      <c r="AG32" s="234">
        <f>AG31/AD31</f>
        <v>1</v>
      </c>
      <c r="AH32" s="235"/>
    </row>
    <row r="33" spans="1:34" ht="12.75" customHeight="1">
      <c r="A33" s="6"/>
      <c r="B33" s="175" t="s">
        <v>19</v>
      </c>
      <c r="C33" s="85" t="s">
        <v>15</v>
      </c>
      <c r="D33" s="86">
        <v>1</v>
      </c>
      <c r="E33" s="144">
        <f>G33+V33+AD33</f>
        <v>48</v>
      </c>
      <c r="F33" s="86"/>
      <c r="G33" s="187">
        <v>29</v>
      </c>
      <c r="H33" s="188">
        <f t="shared" si="2"/>
        <v>28</v>
      </c>
      <c r="I33" s="208">
        <v>1</v>
      </c>
      <c r="J33" s="178"/>
      <c r="K33" s="178"/>
      <c r="L33" s="178">
        <v>1</v>
      </c>
      <c r="M33" s="178"/>
      <c r="N33" s="178">
        <v>1</v>
      </c>
      <c r="O33" s="178">
        <v>25</v>
      </c>
      <c r="P33" s="178"/>
      <c r="Q33" s="178"/>
      <c r="R33" s="178"/>
      <c r="S33" s="327"/>
      <c r="T33" s="188"/>
      <c r="V33" s="201">
        <v>12</v>
      </c>
      <c r="W33" s="122">
        <f t="shared" si="5"/>
        <v>0</v>
      </c>
      <c r="X33" s="151"/>
      <c r="Y33" s="90"/>
      <c r="Z33" s="90"/>
      <c r="AA33" s="152"/>
      <c r="AB33" s="153"/>
      <c r="AD33" s="245">
        <v>7</v>
      </c>
      <c r="AE33" s="122">
        <f t="shared" si="6"/>
        <v>0</v>
      </c>
      <c r="AF33" s="155"/>
      <c r="AG33" s="152"/>
      <c r="AH33" s="153"/>
    </row>
    <row r="34" spans="1:34" ht="9" customHeight="1">
      <c r="A34" s="6"/>
      <c r="B34" s="175"/>
      <c r="C34" s="127" t="s">
        <v>82</v>
      </c>
      <c r="D34" s="86"/>
      <c r="E34" s="146"/>
      <c r="F34" s="86"/>
      <c r="G34" s="197"/>
      <c r="H34" s="210">
        <f>SUM(I34:T34)</f>
        <v>0.96551724137931028</v>
      </c>
      <c r="I34" s="196">
        <f>I33/$G$33</f>
        <v>3.4482758620689655E-2</v>
      </c>
      <c r="J34" s="200"/>
      <c r="K34" s="200"/>
      <c r="L34" s="196">
        <f>L33/$G$33</f>
        <v>3.4482758620689655E-2</v>
      </c>
      <c r="M34" s="200"/>
      <c r="N34" s="196">
        <f>N33/$G$33</f>
        <v>3.4482758620689655E-2</v>
      </c>
      <c r="O34" s="196">
        <f>O33/$G$33</f>
        <v>0.86206896551724133</v>
      </c>
      <c r="P34" s="200"/>
      <c r="Q34" s="200"/>
      <c r="R34" s="200"/>
      <c r="S34" s="328"/>
      <c r="T34" s="198"/>
      <c r="V34" s="236"/>
      <c r="W34" s="164">
        <f t="shared" si="5"/>
        <v>0</v>
      </c>
      <c r="X34" s="237"/>
      <c r="Y34" s="238"/>
      <c r="Z34" s="238"/>
      <c r="AA34" s="239"/>
      <c r="AB34" s="240"/>
      <c r="AD34" s="251"/>
      <c r="AE34" s="164">
        <f t="shared" si="6"/>
        <v>0</v>
      </c>
      <c r="AF34" s="252"/>
      <c r="AG34" s="239"/>
      <c r="AH34" s="240"/>
    </row>
    <row r="35" spans="1:34" ht="12.75" customHeight="1">
      <c r="A35" s="5"/>
      <c r="B35" s="175" t="s">
        <v>21</v>
      </c>
      <c r="C35" s="126" t="s">
        <v>22</v>
      </c>
      <c r="D35" s="98">
        <v>2</v>
      </c>
      <c r="E35" s="144">
        <f>G35+V35+AD35</f>
        <v>48</v>
      </c>
      <c r="F35" s="86"/>
      <c r="G35" s="185">
        <v>29</v>
      </c>
      <c r="H35" s="186">
        <f t="shared" si="2"/>
        <v>22</v>
      </c>
      <c r="I35" s="206"/>
      <c r="J35" s="179"/>
      <c r="K35" s="179"/>
      <c r="L35" s="179"/>
      <c r="M35" s="179"/>
      <c r="N35" s="179"/>
      <c r="O35" s="179">
        <v>22</v>
      </c>
      <c r="P35" s="179"/>
      <c r="Q35" s="179"/>
      <c r="R35" s="179"/>
      <c r="S35" s="325"/>
      <c r="T35" s="186"/>
      <c r="V35" s="184">
        <v>12</v>
      </c>
      <c r="W35" s="121">
        <f t="shared" si="5"/>
        <v>12</v>
      </c>
      <c r="X35" s="148"/>
      <c r="Y35" s="87">
        <v>1</v>
      </c>
      <c r="Z35" s="87"/>
      <c r="AA35" s="149">
        <v>11</v>
      </c>
      <c r="AB35" s="150"/>
      <c r="AD35" s="244">
        <v>7</v>
      </c>
      <c r="AE35" s="121">
        <f t="shared" si="6"/>
        <v>7</v>
      </c>
      <c r="AF35" s="154">
        <v>1</v>
      </c>
      <c r="AG35" s="149">
        <v>6</v>
      </c>
      <c r="AH35" s="150"/>
    </row>
    <row r="36" spans="1:34" ht="9" customHeight="1">
      <c r="A36" s="5"/>
      <c r="B36" s="175"/>
      <c r="C36" s="127" t="s">
        <v>82</v>
      </c>
      <c r="D36" s="100"/>
      <c r="E36" s="145"/>
      <c r="F36" s="86"/>
      <c r="G36" s="189"/>
      <c r="H36" s="210">
        <f>SUM(I36:T36)</f>
        <v>0.75862068965517238</v>
      </c>
      <c r="I36" s="207"/>
      <c r="J36" s="192"/>
      <c r="K36" s="192"/>
      <c r="L36" s="192"/>
      <c r="M36" s="192"/>
      <c r="N36" s="192"/>
      <c r="O36" s="196">
        <f>O35/$G$35</f>
        <v>0.75862068965517238</v>
      </c>
      <c r="P36" s="192"/>
      <c r="Q36" s="192"/>
      <c r="R36" s="192"/>
      <c r="S36" s="326"/>
      <c r="T36" s="190"/>
      <c r="V36" s="231"/>
      <c r="W36" s="164">
        <f t="shared" si="5"/>
        <v>1</v>
      </c>
      <c r="X36" s="232"/>
      <c r="Y36" s="234">
        <f>Y35/$V$35</f>
        <v>8.3333333333333329E-2</v>
      </c>
      <c r="Z36" s="234"/>
      <c r="AA36" s="234">
        <f>AA35/$V$35</f>
        <v>0.91666666666666663</v>
      </c>
      <c r="AB36" s="235"/>
      <c r="AD36" s="249"/>
      <c r="AE36" s="164">
        <f t="shared" si="6"/>
        <v>1</v>
      </c>
      <c r="AF36" s="234">
        <f>AF35/$AD$35</f>
        <v>0.14285714285714285</v>
      </c>
      <c r="AG36" s="234">
        <f>AG35/$AD$35</f>
        <v>0.8571428571428571</v>
      </c>
      <c r="AH36" s="235"/>
    </row>
    <row r="37" spans="1:34" ht="12.75" customHeight="1">
      <c r="A37" s="5"/>
      <c r="B37" s="175" t="s">
        <v>23</v>
      </c>
      <c r="C37" s="85" t="s">
        <v>20</v>
      </c>
      <c r="D37" s="86">
        <v>3</v>
      </c>
      <c r="E37" s="144">
        <f>G37+V37+AD37</f>
        <v>48</v>
      </c>
      <c r="F37" s="86"/>
      <c r="G37" s="187">
        <v>29</v>
      </c>
      <c r="H37" s="188">
        <f t="shared" si="2"/>
        <v>29</v>
      </c>
      <c r="I37" s="208"/>
      <c r="J37" s="178"/>
      <c r="K37" s="178"/>
      <c r="L37" s="178"/>
      <c r="M37" s="178"/>
      <c r="N37" s="178">
        <v>1</v>
      </c>
      <c r="O37" s="178">
        <v>28</v>
      </c>
      <c r="P37" s="178"/>
      <c r="Q37" s="178"/>
      <c r="R37" s="178"/>
      <c r="S37" s="327"/>
      <c r="T37" s="188"/>
      <c r="V37" s="201">
        <v>12</v>
      </c>
      <c r="W37" s="122">
        <f t="shared" si="5"/>
        <v>12</v>
      </c>
      <c r="X37" s="151"/>
      <c r="Y37" s="90">
        <v>1</v>
      </c>
      <c r="Z37" s="90"/>
      <c r="AA37" s="152">
        <v>11</v>
      </c>
      <c r="AB37" s="153"/>
      <c r="AD37" s="245">
        <v>7</v>
      </c>
      <c r="AE37" s="122">
        <f t="shared" si="6"/>
        <v>7</v>
      </c>
      <c r="AF37" s="155">
        <v>1</v>
      </c>
      <c r="AG37" s="152">
        <v>6</v>
      </c>
      <c r="AH37" s="153"/>
    </row>
    <row r="38" spans="1:34" ht="9" customHeight="1">
      <c r="A38" s="5"/>
      <c r="B38" s="175"/>
      <c r="C38" s="127" t="s">
        <v>82</v>
      </c>
      <c r="D38" s="86"/>
      <c r="E38" s="146"/>
      <c r="F38" s="86"/>
      <c r="G38" s="197"/>
      <c r="H38" s="210">
        <f>SUM(I38:T38)</f>
        <v>1</v>
      </c>
      <c r="I38" s="209"/>
      <c r="J38" s="200"/>
      <c r="K38" s="200"/>
      <c r="L38" s="200"/>
      <c r="M38" s="200"/>
      <c r="N38" s="196">
        <f>N37/$G$37</f>
        <v>3.4482758620689655E-2</v>
      </c>
      <c r="O38" s="196">
        <f>O37/$G$37</f>
        <v>0.96551724137931039</v>
      </c>
      <c r="P38" s="200"/>
      <c r="Q38" s="200"/>
      <c r="R38" s="200"/>
      <c r="S38" s="328"/>
      <c r="T38" s="198"/>
      <c r="V38" s="236"/>
      <c r="W38" s="164">
        <f t="shared" si="5"/>
        <v>1</v>
      </c>
      <c r="X38" s="237"/>
      <c r="Y38" s="234">
        <f>Y37/$V$37</f>
        <v>8.3333333333333329E-2</v>
      </c>
      <c r="Z38" s="238"/>
      <c r="AA38" s="234">
        <f>AA37/$V$37</f>
        <v>0.91666666666666663</v>
      </c>
      <c r="AB38" s="240"/>
      <c r="AD38" s="251"/>
      <c r="AE38" s="164">
        <f t="shared" si="6"/>
        <v>1</v>
      </c>
      <c r="AF38" s="234">
        <f>AF37/$AD$37</f>
        <v>0.14285714285714285</v>
      </c>
      <c r="AG38" s="234">
        <f>AG37/$AD$37</f>
        <v>0.8571428571428571</v>
      </c>
      <c r="AH38" s="240"/>
    </row>
    <row r="39" spans="1:34" ht="12.75" customHeight="1">
      <c r="A39" s="5"/>
      <c r="B39" s="175" t="s">
        <v>25</v>
      </c>
      <c r="C39" s="126" t="s">
        <v>12</v>
      </c>
      <c r="D39" s="98"/>
      <c r="E39" s="144">
        <f>G39+V39+AD39</f>
        <v>48</v>
      </c>
      <c r="F39" s="86"/>
      <c r="G39" s="185">
        <v>29</v>
      </c>
      <c r="H39" s="186">
        <f t="shared" si="2"/>
        <v>28</v>
      </c>
      <c r="I39" s="206"/>
      <c r="J39" s="179"/>
      <c r="K39" s="179"/>
      <c r="L39" s="179"/>
      <c r="M39" s="179"/>
      <c r="N39" s="179">
        <v>2</v>
      </c>
      <c r="O39" s="179">
        <v>26</v>
      </c>
      <c r="P39" s="179"/>
      <c r="Q39" s="179"/>
      <c r="R39" s="179"/>
      <c r="S39" s="325"/>
      <c r="T39" s="186"/>
      <c r="V39" s="184">
        <v>12</v>
      </c>
      <c r="W39" s="121">
        <f t="shared" si="5"/>
        <v>12</v>
      </c>
      <c r="X39" s="148"/>
      <c r="Y39" s="87"/>
      <c r="Z39" s="87"/>
      <c r="AA39" s="149">
        <v>12</v>
      </c>
      <c r="AB39" s="150"/>
      <c r="AD39" s="244">
        <v>7</v>
      </c>
      <c r="AE39" s="121">
        <f t="shared" si="6"/>
        <v>7</v>
      </c>
      <c r="AF39" s="154"/>
      <c r="AG39" s="149">
        <v>7</v>
      </c>
      <c r="AH39" s="150"/>
    </row>
    <row r="40" spans="1:34" ht="9" customHeight="1">
      <c r="A40" s="5"/>
      <c r="B40" s="175"/>
      <c r="C40" s="127" t="s">
        <v>82</v>
      </c>
      <c r="D40" s="100"/>
      <c r="E40" s="145"/>
      <c r="F40" s="86"/>
      <c r="G40" s="193"/>
      <c r="H40" s="210">
        <f>SUM(I40:T40)</f>
        <v>0.96551724137931039</v>
      </c>
      <c r="I40" s="211"/>
      <c r="J40" s="195"/>
      <c r="K40" s="195"/>
      <c r="L40" s="195"/>
      <c r="M40" s="195"/>
      <c r="N40" s="196">
        <f>N39/$G$39</f>
        <v>6.8965517241379309E-2</v>
      </c>
      <c r="O40" s="196">
        <f>O39/$G$39</f>
        <v>0.89655172413793105</v>
      </c>
      <c r="P40" s="195"/>
      <c r="Q40" s="195"/>
      <c r="R40" s="195"/>
      <c r="S40" s="329"/>
      <c r="T40" s="194"/>
      <c r="V40" s="231"/>
      <c r="W40" s="164">
        <f t="shared" si="5"/>
        <v>1</v>
      </c>
      <c r="X40" s="232"/>
      <c r="Y40" s="233"/>
      <c r="Z40" s="233"/>
      <c r="AA40" s="234">
        <f>AA39/$V$39</f>
        <v>1</v>
      </c>
      <c r="AB40" s="235"/>
      <c r="AD40" s="249"/>
      <c r="AE40" s="164">
        <f t="shared" si="6"/>
        <v>1</v>
      </c>
      <c r="AF40" s="250"/>
      <c r="AG40" s="234">
        <f>AG39/AD39</f>
        <v>1</v>
      </c>
      <c r="AH40" s="235"/>
    </row>
    <row r="41" spans="1:34" s="40" customFormat="1" ht="12.75" customHeight="1">
      <c r="A41" s="39"/>
      <c r="B41" s="176"/>
      <c r="C41" s="217"/>
      <c r="D41" s="218"/>
      <c r="E41" s="294"/>
      <c r="F41" s="86"/>
      <c r="G41" s="219"/>
      <c r="H41" s="214"/>
      <c r="I41" s="212"/>
      <c r="J41" s="213"/>
      <c r="K41" s="213"/>
      <c r="L41" s="213"/>
      <c r="M41" s="213"/>
      <c r="N41" s="213"/>
      <c r="O41" s="213"/>
      <c r="P41" s="213"/>
      <c r="Q41" s="213"/>
      <c r="R41" s="213"/>
      <c r="S41" s="330"/>
      <c r="T41" s="214"/>
      <c r="V41" s="225"/>
      <c r="W41" s="230"/>
      <c r="X41" s="229"/>
      <c r="Y41" s="226"/>
      <c r="Z41" s="226"/>
      <c r="AA41" s="227"/>
      <c r="AB41" s="228"/>
      <c r="AD41" s="246"/>
      <c r="AE41" s="230"/>
      <c r="AF41" s="248"/>
      <c r="AG41" s="227"/>
      <c r="AH41" s="228"/>
    </row>
    <row r="42" spans="1:34" ht="12.75" customHeight="1">
      <c r="A42" s="5"/>
      <c r="B42" s="175"/>
      <c r="C42" s="253" t="s">
        <v>27</v>
      </c>
      <c r="D42" s="254">
        <f>SUM(D44:D62)</f>
        <v>2</v>
      </c>
      <c r="E42" s="316">
        <f>E44+E46+E48+E50+E52+E54+E56+E58+E60+E62</f>
        <v>480</v>
      </c>
      <c r="F42" s="300"/>
      <c r="G42" s="316">
        <f>G44+G46+G48+G50+G52+G54+G56+G58+G60+G62</f>
        <v>290</v>
      </c>
      <c r="H42" s="316">
        <f>H44+H46+H48+H50+H52+H54+H56+H58+H60+H62</f>
        <v>193</v>
      </c>
      <c r="I42" s="255"/>
      <c r="J42" s="256">
        <f>J44+J46+J48+J50+J52+J54+J56+J58+J60+J62</f>
        <v>1</v>
      </c>
      <c r="K42" s="256"/>
      <c r="L42" s="256"/>
      <c r="M42" s="256"/>
      <c r="N42" s="256">
        <f>N44+N46+N48+N50+N52+N54+N56+N58+N60+N62</f>
        <v>15</v>
      </c>
      <c r="O42" s="256">
        <f>O44+O46+O48+O50+O52+O54+O56+O58+O60+O62</f>
        <v>2</v>
      </c>
      <c r="P42" s="256">
        <f>P44+P46+P48+P50+P52+P54+P56+P58+P60+P62</f>
        <v>167</v>
      </c>
      <c r="Q42" s="256">
        <f>Q44+Q46+Q48+Q50+Q52+Q54+Q56+Q58+Q60+Q62</f>
        <v>6</v>
      </c>
      <c r="R42" s="256">
        <f>R44+R46+R48+R50+R52+R54+R56+R58+R60+R62</f>
        <v>1</v>
      </c>
      <c r="S42" s="331"/>
      <c r="T42" s="334">
        <f>T44+T46+T48+T50+T52+T54+T56+T58+T60+T62</f>
        <v>1</v>
      </c>
      <c r="V42" s="316">
        <f>V44+V46+V48+V50+V52+V54+V56+V58+V60+V62</f>
        <v>120</v>
      </c>
      <c r="W42" s="316">
        <f>W44+W46+W48+W50+W52+W54+W56+W58+W60+W62</f>
        <v>4</v>
      </c>
      <c r="X42" s="220"/>
      <c r="Y42" s="221"/>
      <c r="Z42" s="221"/>
      <c r="AA42" s="220"/>
      <c r="AB42" s="334">
        <f>AB44+AB46+AB48+AB50+AB52+AB54+AB56+AB58+AB60+AB62</f>
        <v>4</v>
      </c>
      <c r="AD42" s="316">
        <f>AD44+AD46+AD48+AD50+AD52+AD54+AD56+AD58+AD60+AD62</f>
        <v>70</v>
      </c>
      <c r="AE42" s="316">
        <f>AE44+AE46+AE48+AE50+AE52+AE54+AE56+AE58+AE60+AE62</f>
        <v>4</v>
      </c>
      <c r="AF42" s="222"/>
      <c r="AG42" s="256">
        <f>AG44+AG46+AG48+AG50+AG52+AG54+AG56+AG58+AG60+AG62</f>
        <v>0</v>
      </c>
      <c r="AH42" s="334">
        <f>AH44+AH46+AH48+AH50+AH52+AH54+AH56+AH58+AH60+AH62</f>
        <v>4</v>
      </c>
    </row>
    <row r="43" spans="1:34" ht="12.75" customHeight="1">
      <c r="A43" s="5"/>
      <c r="B43" s="175"/>
      <c r="C43" s="262"/>
      <c r="D43" s="130"/>
      <c r="E43" s="308"/>
      <c r="F43" s="287"/>
      <c r="G43" s="268"/>
      <c r="H43" s="205"/>
      <c r="I43" s="265"/>
      <c r="J43" s="204"/>
      <c r="K43" s="204"/>
      <c r="L43" s="204"/>
      <c r="M43" s="204"/>
      <c r="N43" s="204"/>
      <c r="O43" s="204"/>
      <c r="P43" s="204"/>
      <c r="Q43" s="204"/>
      <c r="R43" s="204"/>
      <c r="S43" s="324"/>
      <c r="T43" s="205"/>
      <c r="V43" s="267"/>
      <c r="W43" s="205"/>
      <c r="X43" s="203"/>
      <c r="Y43" s="204"/>
      <c r="Z43" s="204"/>
      <c r="AA43" s="204"/>
      <c r="AB43" s="205"/>
      <c r="AD43" s="267"/>
      <c r="AE43" s="205"/>
      <c r="AF43" s="203"/>
      <c r="AG43" s="204"/>
      <c r="AH43" s="205"/>
    </row>
    <row r="44" spans="1:34" ht="12.75" customHeight="1">
      <c r="A44" s="7"/>
      <c r="B44" s="175" t="s">
        <v>28</v>
      </c>
      <c r="C44" s="111" t="s">
        <v>56</v>
      </c>
      <c r="D44" s="131"/>
      <c r="E44" s="144">
        <f>G44+V44+AD44</f>
        <v>48</v>
      </c>
      <c r="F44" s="86"/>
      <c r="G44" s="267">
        <v>29</v>
      </c>
      <c r="H44" s="186">
        <f t="shared" ref="H44:H62" si="7">SUM(I44:T44)</f>
        <v>29</v>
      </c>
      <c r="I44" s="180"/>
      <c r="J44" s="179"/>
      <c r="K44" s="179"/>
      <c r="L44" s="179"/>
      <c r="M44" s="179"/>
      <c r="N44" s="179">
        <v>3</v>
      </c>
      <c r="O44" s="179"/>
      <c r="P44" s="179">
        <v>26</v>
      </c>
      <c r="Q44" s="179"/>
      <c r="R44" s="179"/>
      <c r="S44" s="325"/>
      <c r="T44" s="186"/>
      <c r="V44" s="267">
        <v>12</v>
      </c>
      <c r="W44" s="121">
        <f>SUM(X44:AB44)</f>
        <v>1</v>
      </c>
      <c r="X44" s="180"/>
      <c r="Y44" s="179"/>
      <c r="Z44" s="179"/>
      <c r="AA44" s="179"/>
      <c r="AB44" s="186">
        <v>1</v>
      </c>
      <c r="AD44" s="267">
        <v>7</v>
      </c>
      <c r="AE44" s="121">
        <f>SUM(AF44:AH44)</f>
        <v>1</v>
      </c>
      <c r="AF44" s="180"/>
      <c r="AG44" s="179"/>
      <c r="AH44" s="186">
        <v>1</v>
      </c>
    </row>
    <row r="45" spans="1:34" ht="9" customHeight="1">
      <c r="A45" s="7"/>
      <c r="B45" s="175"/>
      <c r="C45" s="127" t="s">
        <v>82</v>
      </c>
      <c r="D45" s="133"/>
      <c r="E45" s="145"/>
      <c r="F45" s="86"/>
      <c r="G45" s="270"/>
      <c r="H45" s="210">
        <f>SUM(I45:T45)</f>
        <v>1</v>
      </c>
      <c r="I45" s="191"/>
      <c r="J45" s="192"/>
      <c r="K45" s="192"/>
      <c r="L45" s="192"/>
      <c r="M45" s="192"/>
      <c r="N45" s="196">
        <f>N44/$G$46</f>
        <v>0.10344827586206896</v>
      </c>
      <c r="O45" s="192"/>
      <c r="P45" s="196">
        <f>P44/$G$46</f>
        <v>0.89655172413793105</v>
      </c>
      <c r="Q45" s="192"/>
      <c r="R45" s="192"/>
      <c r="S45" s="326"/>
      <c r="T45" s="190"/>
      <c r="V45" s="270"/>
      <c r="W45" s="164">
        <f>SUM(X45:AB45)</f>
        <v>8.3333333333333329E-2</v>
      </c>
      <c r="X45" s="191"/>
      <c r="Y45" s="192"/>
      <c r="Z45" s="192"/>
      <c r="AA45" s="192"/>
      <c r="AB45" s="242">
        <f>AB44/$V$46</f>
        <v>8.3333333333333329E-2</v>
      </c>
      <c r="AD45" s="270"/>
      <c r="AE45" s="164">
        <f>SUM(AF45:AH45)</f>
        <v>0.14285714285714285</v>
      </c>
      <c r="AF45" s="191"/>
      <c r="AG45" s="192"/>
      <c r="AH45" s="242">
        <f>AH44/AD44</f>
        <v>0.14285714285714285</v>
      </c>
    </row>
    <row r="46" spans="1:34" ht="12.75" customHeight="1">
      <c r="A46" s="5"/>
      <c r="B46" s="175" t="s">
        <v>29</v>
      </c>
      <c r="C46" s="112" t="s">
        <v>83</v>
      </c>
      <c r="D46" s="132"/>
      <c r="E46" s="144">
        <f>G46+V46+AD46</f>
        <v>48</v>
      </c>
      <c r="F46" s="86"/>
      <c r="G46" s="268">
        <v>29</v>
      </c>
      <c r="H46" s="188">
        <f t="shared" si="7"/>
        <v>25</v>
      </c>
      <c r="I46" s="181"/>
      <c r="J46" s="178"/>
      <c r="K46" s="178"/>
      <c r="L46" s="178"/>
      <c r="M46" s="178"/>
      <c r="N46" s="178">
        <v>1</v>
      </c>
      <c r="O46" s="178"/>
      <c r="P46" s="178">
        <v>24</v>
      </c>
      <c r="Q46" s="178"/>
      <c r="R46" s="178"/>
      <c r="S46" s="327"/>
      <c r="T46" s="188"/>
      <c r="V46" s="268">
        <v>12</v>
      </c>
      <c r="W46" s="122">
        <f>SUM(X46:AB46)</f>
        <v>1</v>
      </c>
      <c r="X46" s="208"/>
      <c r="Y46" s="178"/>
      <c r="Z46" s="178"/>
      <c r="AA46" s="178"/>
      <c r="AB46" s="188">
        <v>1</v>
      </c>
      <c r="AD46" s="268">
        <v>7</v>
      </c>
      <c r="AE46" s="122">
        <f>SUM(AF46:AH46)</f>
        <v>1</v>
      </c>
      <c r="AF46" s="208"/>
      <c r="AG46" s="178"/>
      <c r="AH46" s="188">
        <v>1</v>
      </c>
    </row>
    <row r="47" spans="1:34" ht="9" customHeight="1">
      <c r="A47" s="5"/>
      <c r="B47" s="175"/>
      <c r="C47" s="127" t="s">
        <v>82</v>
      </c>
      <c r="D47" s="132"/>
      <c r="E47" s="146"/>
      <c r="F47" s="86"/>
      <c r="G47" s="271"/>
      <c r="H47" s="210">
        <f>SUM(I47:T47)</f>
        <v>0.86206896551724133</v>
      </c>
      <c r="I47" s="199"/>
      <c r="J47" s="200"/>
      <c r="K47" s="200"/>
      <c r="L47" s="200"/>
      <c r="M47" s="200"/>
      <c r="N47" s="196">
        <f>N46/$G$46</f>
        <v>3.4482758620689655E-2</v>
      </c>
      <c r="O47" s="200"/>
      <c r="P47" s="196">
        <f>P46/$G$46</f>
        <v>0.82758620689655171</v>
      </c>
      <c r="Q47" s="200"/>
      <c r="R47" s="200"/>
      <c r="S47" s="328"/>
      <c r="T47" s="198"/>
      <c r="V47" s="271"/>
      <c r="W47" s="164">
        <f>SUM(X47:AB47)</f>
        <v>8.3333333333333329E-2</v>
      </c>
      <c r="X47" s="209"/>
      <c r="Y47" s="200"/>
      <c r="Z47" s="200"/>
      <c r="AA47" s="200"/>
      <c r="AB47" s="242">
        <f>AB46/$V$46</f>
        <v>8.3333333333333329E-2</v>
      </c>
      <c r="AD47" s="271"/>
      <c r="AE47" s="164">
        <f>SUM(AF47:AH47)</f>
        <v>0.14285714285714285</v>
      </c>
      <c r="AF47" s="209"/>
      <c r="AG47" s="234"/>
      <c r="AH47" s="242">
        <f>AH46/AD46</f>
        <v>0.14285714285714285</v>
      </c>
    </row>
    <row r="48" spans="1:34" ht="12.75" customHeight="1">
      <c r="A48" s="5"/>
      <c r="B48" s="175" t="s">
        <v>31</v>
      </c>
      <c r="C48" s="111" t="s">
        <v>55</v>
      </c>
      <c r="D48" s="131"/>
      <c r="E48" s="144">
        <f>G48+V48+AD48</f>
        <v>48</v>
      </c>
      <c r="F48" s="86"/>
      <c r="G48" s="267">
        <v>29</v>
      </c>
      <c r="H48" s="186">
        <f t="shared" si="7"/>
        <v>2</v>
      </c>
      <c r="I48" s="180"/>
      <c r="J48" s="179"/>
      <c r="K48" s="179"/>
      <c r="L48" s="179"/>
      <c r="M48" s="179"/>
      <c r="N48" s="179"/>
      <c r="O48" s="179"/>
      <c r="P48" s="179">
        <v>2</v>
      </c>
      <c r="Q48" s="179"/>
      <c r="R48" s="179"/>
      <c r="S48" s="325"/>
      <c r="T48" s="186"/>
      <c r="V48" s="267">
        <v>12</v>
      </c>
      <c r="W48" s="186"/>
      <c r="X48" s="206"/>
      <c r="Y48" s="179"/>
      <c r="Z48" s="179"/>
      <c r="AA48" s="179"/>
      <c r="AB48" s="186"/>
      <c r="AD48" s="267">
        <v>7</v>
      </c>
      <c r="AE48" s="186"/>
      <c r="AF48" s="206"/>
      <c r="AG48" s="179"/>
      <c r="AH48" s="186"/>
    </row>
    <row r="49" spans="1:34" ht="9" customHeight="1">
      <c r="A49" s="5"/>
      <c r="B49" s="175"/>
      <c r="C49" s="127" t="s">
        <v>82</v>
      </c>
      <c r="D49" s="133"/>
      <c r="E49" s="145"/>
      <c r="F49" s="86"/>
      <c r="G49" s="270"/>
      <c r="H49" s="210">
        <f>SUM(I49:T49)</f>
        <v>6.8965517241379309E-2</v>
      </c>
      <c r="I49" s="191"/>
      <c r="J49" s="192"/>
      <c r="K49" s="192"/>
      <c r="L49" s="192"/>
      <c r="M49" s="192"/>
      <c r="N49" s="192"/>
      <c r="O49" s="192"/>
      <c r="P49" s="196">
        <f>P48/$G$48</f>
        <v>6.8965517241379309E-2</v>
      </c>
      <c r="Q49" s="192"/>
      <c r="R49" s="192"/>
      <c r="S49" s="326"/>
      <c r="T49" s="190"/>
      <c r="V49" s="270"/>
      <c r="W49" s="190"/>
      <c r="X49" s="207"/>
      <c r="Y49" s="192"/>
      <c r="Z49" s="192"/>
      <c r="AA49" s="192"/>
      <c r="AB49" s="190"/>
      <c r="AD49" s="270"/>
      <c r="AE49" s="190"/>
      <c r="AF49" s="207"/>
      <c r="AG49" s="192"/>
      <c r="AH49" s="190"/>
    </row>
    <row r="50" spans="1:34" ht="12.75" customHeight="1">
      <c r="A50" s="5"/>
      <c r="B50" s="175" t="s">
        <v>33</v>
      </c>
      <c r="C50" s="112" t="s">
        <v>81</v>
      </c>
      <c r="D50" s="132"/>
      <c r="E50" s="144">
        <f>G50+V50+AD50</f>
        <v>48</v>
      </c>
      <c r="F50" s="86"/>
      <c r="G50" s="268">
        <v>29</v>
      </c>
      <c r="H50" s="188">
        <f t="shared" si="7"/>
        <v>28</v>
      </c>
      <c r="I50" s="181"/>
      <c r="J50" s="178"/>
      <c r="K50" s="178"/>
      <c r="L50" s="178"/>
      <c r="M50" s="178"/>
      <c r="N50" s="178">
        <v>2</v>
      </c>
      <c r="O50" s="178">
        <v>1</v>
      </c>
      <c r="P50" s="178">
        <v>24</v>
      </c>
      <c r="Q50" s="178"/>
      <c r="R50" s="178"/>
      <c r="S50" s="327"/>
      <c r="T50" s="188">
        <v>1</v>
      </c>
      <c r="V50" s="268">
        <v>12</v>
      </c>
      <c r="W50" s="188"/>
      <c r="X50" s="208"/>
      <c r="Y50" s="178"/>
      <c r="Z50" s="178"/>
      <c r="AA50" s="178"/>
      <c r="AB50" s="188"/>
      <c r="AD50" s="268">
        <v>7</v>
      </c>
      <c r="AE50" s="188"/>
      <c r="AF50" s="208"/>
      <c r="AG50" s="178"/>
      <c r="AH50" s="188"/>
    </row>
    <row r="51" spans="1:34" ht="9" customHeight="1">
      <c r="A51" s="5"/>
      <c r="B51" s="175"/>
      <c r="C51" s="127" t="s">
        <v>82</v>
      </c>
      <c r="D51" s="132"/>
      <c r="E51" s="146"/>
      <c r="F51" s="86"/>
      <c r="G51" s="271"/>
      <c r="H51" s="210">
        <f>SUM(I51:T51)</f>
        <v>0.96551724137931028</v>
      </c>
      <c r="I51" s="199"/>
      <c r="J51" s="200"/>
      <c r="K51" s="200"/>
      <c r="L51" s="200"/>
      <c r="M51" s="200"/>
      <c r="N51" s="196">
        <f>N50/$G$50</f>
        <v>6.8965517241379309E-2</v>
      </c>
      <c r="O51" s="196">
        <f>O50/$G$50</f>
        <v>3.4482758620689655E-2</v>
      </c>
      <c r="P51" s="196">
        <f>P50/$G$50</f>
        <v>0.82758620689655171</v>
      </c>
      <c r="Q51" s="200"/>
      <c r="R51" s="200"/>
      <c r="S51" s="328"/>
      <c r="T51" s="210">
        <f>T50/$G$50</f>
        <v>3.4482758620689655E-2</v>
      </c>
      <c r="V51" s="271"/>
      <c r="W51" s="198"/>
      <c r="X51" s="209"/>
      <c r="Y51" s="200"/>
      <c r="Z51" s="200"/>
      <c r="AA51" s="200"/>
      <c r="AB51" s="198"/>
      <c r="AD51" s="271"/>
      <c r="AE51" s="198"/>
      <c r="AF51" s="209"/>
      <c r="AG51" s="200"/>
      <c r="AH51" s="198"/>
    </row>
    <row r="52" spans="1:34" ht="12.75" customHeight="1">
      <c r="A52" s="6"/>
      <c r="B52" s="175" t="s">
        <v>34</v>
      </c>
      <c r="C52" s="111" t="s">
        <v>80</v>
      </c>
      <c r="D52" s="131"/>
      <c r="E52" s="144">
        <f>G52+V52+AD52</f>
        <v>48</v>
      </c>
      <c r="F52" s="86"/>
      <c r="G52" s="267">
        <v>29</v>
      </c>
      <c r="H52" s="186">
        <f t="shared" si="7"/>
        <v>1</v>
      </c>
      <c r="I52" s="180"/>
      <c r="J52" s="179"/>
      <c r="K52" s="179"/>
      <c r="L52" s="179"/>
      <c r="M52" s="179"/>
      <c r="N52" s="179"/>
      <c r="O52" s="179"/>
      <c r="P52" s="179">
        <v>1</v>
      </c>
      <c r="Q52" s="179"/>
      <c r="R52" s="179"/>
      <c r="S52" s="325"/>
      <c r="T52" s="186"/>
      <c r="V52" s="267">
        <v>12</v>
      </c>
      <c r="W52" s="186"/>
      <c r="X52" s="206"/>
      <c r="Y52" s="179"/>
      <c r="Z52" s="179"/>
      <c r="AA52" s="179"/>
      <c r="AB52" s="186"/>
      <c r="AD52" s="267">
        <v>7</v>
      </c>
      <c r="AE52" s="186"/>
      <c r="AF52" s="206"/>
      <c r="AG52" s="179"/>
      <c r="AH52" s="186"/>
    </row>
    <row r="53" spans="1:34" ht="9" customHeight="1">
      <c r="A53" s="6"/>
      <c r="B53" s="175"/>
      <c r="C53" s="127" t="s">
        <v>82</v>
      </c>
      <c r="D53" s="133"/>
      <c r="E53" s="145"/>
      <c r="F53" s="86"/>
      <c r="G53" s="270"/>
      <c r="H53" s="210">
        <f>SUM(I53:T53)</f>
        <v>3.4482758620689655E-2</v>
      </c>
      <c r="I53" s="191"/>
      <c r="J53" s="192"/>
      <c r="K53" s="192"/>
      <c r="L53" s="192"/>
      <c r="M53" s="192"/>
      <c r="N53" s="192"/>
      <c r="O53" s="192"/>
      <c r="P53" s="196">
        <f>P52/$G$52</f>
        <v>3.4482758620689655E-2</v>
      </c>
      <c r="Q53" s="192"/>
      <c r="R53" s="192"/>
      <c r="S53" s="326"/>
      <c r="T53" s="190"/>
      <c r="V53" s="270"/>
      <c r="W53" s="190"/>
      <c r="X53" s="207"/>
      <c r="Y53" s="192"/>
      <c r="Z53" s="192"/>
      <c r="AA53" s="192"/>
      <c r="AB53" s="190"/>
      <c r="AD53" s="270"/>
      <c r="AE53" s="190"/>
      <c r="AF53" s="207"/>
      <c r="AG53" s="192"/>
      <c r="AH53" s="190"/>
    </row>
    <row r="54" spans="1:34" ht="12.75" customHeight="1">
      <c r="A54" s="6"/>
      <c r="B54" s="175" t="s">
        <v>35</v>
      </c>
      <c r="C54" s="112" t="s">
        <v>103</v>
      </c>
      <c r="D54" s="132">
        <v>1</v>
      </c>
      <c r="E54" s="144">
        <f>G54+V54+AD54</f>
        <v>48</v>
      </c>
      <c r="F54" s="86"/>
      <c r="G54" s="268">
        <v>29</v>
      </c>
      <c r="H54" s="188">
        <f t="shared" si="7"/>
        <v>26</v>
      </c>
      <c r="I54" s="181"/>
      <c r="J54" s="178">
        <v>1</v>
      </c>
      <c r="K54" s="178"/>
      <c r="L54" s="178"/>
      <c r="M54" s="178"/>
      <c r="N54" s="178">
        <v>1</v>
      </c>
      <c r="O54" s="178"/>
      <c r="P54" s="178">
        <v>24</v>
      </c>
      <c r="Q54" s="178"/>
      <c r="R54" s="178"/>
      <c r="S54" s="327"/>
      <c r="T54" s="188"/>
      <c r="V54" s="268">
        <v>12</v>
      </c>
      <c r="W54" s="188"/>
      <c r="X54" s="208"/>
      <c r="Y54" s="178"/>
      <c r="Z54" s="178"/>
      <c r="AA54" s="178"/>
      <c r="AB54" s="188"/>
      <c r="AD54" s="268">
        <v>7</v>
      </c>
      <c r="AE54" s="188"/>
      <c r="AF54" s="208"/>
      <c r="AG54" s="178"/>
      <c r="AH54" s="188"/>
    </row>
    <row r="55" spans="1:34" ht="9" customHeight="1">
      <c r="A55" s="6"/>
      <c r="B55" s="175"/>
      <c r="C55" s="127" t="s">
        <v>82</v>
      </c>
      <c r="D55" s="132"/>
      <c r="E55" s="146"/>
      <c r="F55" s="86"/>
      <c r="G55" s="271"/>
      <c r="H55" s="210">
        <f>SUM(I55:T55)</f>
        <v>0.89655172413793105</v>
      </c>
      <c r="I55" s="199"/>
      <c r="J55" s="196">
        <f>J54/$G$54</f>
        <v>3.4482758620689655E-2</v>
      </c>
      <c r="K55" s="200"/>
      <c r="L55" s="200"/>
      <c r="M55" s="200"/>
      <c r="N55" s="196">
        <f>N54/$G$54</f>
        <v>3.4482758620689655E-2</v>
      </c>
      <c r="O55" s="200"/>
      <c r="P55" s="196">
        <f>P54/$G$54</f>
        <v>0.82758620689655171</v>
      </c>
      <c r="Q55" s="200"/>
      <c r="R55" s="200"/>
      <c r="S55" s="328"/>
      <c r="T55" s="198"/>
      <c r="V55" s="271"/>
      <c r="W55" s="198"/>
      <c r="X55" s="209"/>
      <c r="Y55" s="200"/>
      <c r="Z55" s="200"/>
      <c r="AA55" s="200"/>
      <c r="AB55" s="198"/>
      <c r="AD55" s="271"/>
      <c r="AE55" s="198"/>
      <c r="AF55" s="209"/>
      <c r="AG55" s="200"/>
      <c r="AH55" s="198"/>
    </row>
    <row r="56" spans="1:34" ht="12.75" customHeight="1">
      <c r="A56" s="6"/>
      <c r="B56" s="175" t="s">
        <v>36</v>
      </c>
      <c r="C56" s="111" t="s">
        <v>37</v>
      </c>
      <c r="D56" s="131"/>
      <c r="E56" s="144">
        <f>G56+V56+AD56</f>
        <v>48</v>
      </c>
      <c r="F56" s="86"/>
      <c r="G56" s="267">
        <v>29</v>
      </c>
      <c r="H56" s="186">
        <f t="shared" si="7"/>
        <v>15</v>
      </c>
      <c r="I56" s="180"/>
      <c r="J56" s="179"/>
      <c r="K56" s="179"/>
      <c r="L56" s="179"/>
      <c r="M56" s="179"/>
      <c r="N56" s="179">
        <v>2</v>
      </c>
      <c r="O56" s="179"/>
      <c r="P56" s="179">
        <v>13</v>
      </c>
      <c r="Q56" s="179"/>
      <c r="R56" s="179"/>
      <c r="S56" s="325"/>
      <c r="T56" s="186"/>
      <c r="V56" s="267">
        <v>12</v>
      </c>
      <c r="W56" s="121">
        <f>SUM(X56:AB56)</f>
        <v>1</v>
      </c>
      <c r="X56" s="206"/>
      <c r="Y56" s="179"/>
      <c r="Z56" s="179"/>
      <c r="AA56" s="179"/>
      <c r="AB56" s="186">
        <v>1</v>
      </c>
      <c r="AD56" s="267">
        <v>7</v>
      </c>
      <c r="AE56" s="121">
        <f>SUM(AF56:AH56)</f>
        <v>1</v>
      </c>
      <c r="AF56" s="206"/>
      <c r="AG56" s="179"/>
      <c r="AH56" s="186">
        <v>1</v>
      </c>
    </row>
    <row r="57" spans="1:34" ht="9" customHeight="1">
      <c r="A57" s="6"/>
      <c r="B57" s="175"/>
      <c r="C57" s="127" t="s">
        <v>82</v>
      </c>
      <c r="D57" s="133"/>
      <c r="E57" s="145"/>
      <c r="F57" s="86"/>
      <c r="G57" s="270"/>
      <c r="H57" s="210">
        <f>SUM(I57:T57)</f>
        <v>0.51724137931034486</v>
      </c>
      <c r="I57" s="191"/>
      <c r="J57" s="192"/>
      <c r="K57" s="192"/>
      <c r="L57" s="192"/>
      <c r="M57" s="192"/>
      <c r="N57" s="196">
        <f>N56/$G$56</f>
        <v>6.8965517241379309E-2</v>
      </c>
      <c r="O57" s="192"/>
      <c r="P57" s="196">
        <f>P56/$G$56</f>
        <v>0.44827586206896552</v>
      </c>
      <c r="Q57" s="192"/>
      <c r="R57" s="192"/>
      <c r="S57" s="326"/>
      <c r="T57" s="190"/>
      <c r="V57" s="270"/>
      <c r="W57" s="164">
        <f>SUM(X57:AB57)</f>
        <v>8.3333333333333329E-2</v>
      </c>
      <c r="X57" s="207"/>
      <c r="Y57" s="192"/>
      <c r="Z57" s="192"/>
      <c r="AA57" s="192"/>
      <c r="AB57" s="242">
        <f>AB56/$V$46</f>
        <v>8.3333333333333329E-2</v>
      </c>
      <c r="AD57" s="270"/>
      <c r="AE57" s="164">
        <f>SUM(AF57:AH57)</f>
        <v>0.14285714285714285</v>
      </c>
      <c r="AF57" s="207"/>
      <c r="AG57" s="192"/>
      <c r="AH57" s="242">
        <f>AH56/AD56</f>
        <v>0.14285714285714285</v>
      </c>
    </row>
    <row r="58" spans="1:34" ht="12.75" customHeight="1">
      <c r="A58" s="6"/>
      <c r="B58" s="175" t="s">
        <v>38</v>
      </c>
      <c r="C58" s="112" t="s">
        <v>95</v>
      </c>
      <c r="D58" s="132"/>
      <c r="E58" s="144">
        <f>G58+V58+AD58</f>
        <v>48</v>
      </c>
      <c r="F58" s="86"/>
      <c r="G58" s="268">
        <v>29</v>
      </c>
      <c r="H58" s="188">
        <f t="shared" si="7"/>
        <v>16</v>
      </c>
      <c r="I58" s="181"/>
      <c r="J58" s="178"/>
      <c r="K58" s="178"/>
      <c r="L58" s="178"/>
      <c r="M58" s="178"/>
      <c r="N58" s="178">
        <v>5</v>
      </c>
      <c r="O58" s="178">
        <v>1</v>
      </c>
      <c r="P58" s="178">
        <v>9</v>
      </c>
      <c r="Q58" s="178"/>
      <c r="R58" s="178">
        <v>1</v>
      </c>
      <c r="S58" s="327"/>
      <c r="T58" s="188"/>
      <c r="V58" s="268">
        <v>12</v>
      </c>
      <c r="W58" s="121">
        <f>SUM(X58:AB58)</f>
        <v>1</v>
      </c>
      <c r="X58" s="208"/>
      <c r="Y58" s="178"/>
      <c r="Z58" s="178"/>
      <c r="AA58" s="178"/>
      <c r="AB58" s="188">
        <v>1</v>
      </c>
      <c r="AD58" s="268">
        <v>7</v>
      </c>
      <c r="AE58" s="121">
        <f>SUM(AF58:AH58)</f>
        <v>1</v>
      </c>
      <c r="AF58" s="208"/>
      <c r="AG58" s="178"/>
      <c r="AH58" s="188">
        <v>1</v>
      </c>
    </row>
    <row r="59" spans="1:34" ht="9" customHeight="1">
      <c r="A59" s="6"/>
      <c r="B59" s="175"/>
      <c r="C59" s="127" t="s">
        <v>82</v>
      </c>
      <c r="D59" s="132"/>
      <c r="E59" s="146"/>
      <c r="F59" s="86"/>
      <c r="G59" s="271"/>
      <c r="H59" s="210">
        <f>SUM(I59:T59)</f>
        <v>0.55172413793103448</v>
      </c>
      <c r="I59" s="199"/>
      <c r="J59" s="200"/>
      <c r="K59" s="200"/>
      <c r="L59" s="200"/>
      <c r="M59" s="200"/>
      <c r="N59" s="196">
        <f>N58/$G$58</f>
        <v>0.17241379310344829</v>
      </c>
      <c r="O59" s="196">
        <f>O58/$G$58</f>
        <v>3.4482758620689655E-2</v>
      </c>
      <c r="P59" s="196">
        <f>P58/$G$58</f>
        <v>0.31034482758620691</v>
      </c>
      <c r="Q59" s="200"/>
      <c r="R59" s="196">
        <f>R58/$G$58</f>
        <v>3.4482758620689655E-2</v>
      </c>
      <c r="S59" s="332"/>
      <c r="T59" s="198"/>
      <c r="V59" s="271"/>
      <c r="W59" s="164">
        <f>SUM(X59:AB59)</f>
        <v>8.3333333333333329E-2</v>
      </c>
      <c r="X59" s="209"/>
      <c r="Y59" s="200"/>
      <c r="Z59" s="200"/>
      <c r="AA59" s="200"/>
      <c r="AB59" s="242">
        <f>AB58/$V$46</f>
        <v>8.3333333333333329E-2</v>
      </c>
      <c r="AD59" s="271"/>
      <c r="AE59" s="164">
        <f>SUM(AF59:AH59)</f>
        <v>0.14285714285714285</v>
      </c>
      <c r="AF59" s="209"/>
      <c r="AG59" s="200"/>
      <c r="AH59" s="242">
        <f>AH58/AD58</f>
        <v>0.14285714285714285</v>
      </c>
    </row>
    <row r="60" spans="1:34" ht="12.75" customHeight="1">
      <c r="A60" s="6"/>
      <c r="B60" s="175" t="s">
        <v>39</v>
      </c>
      <c r="C60" s="111" t="s">
        <v>32</v>
      </c>
      <c r="D60" s="131">
        <v>1</v>
      </c>
      <c r="E60" s="144">
        <f>G60+V60+AD60</f>
        <v>48</v>
      </c>
      <c r="F60" s="86"/>
      <c r="G60" s="267">
        <v>29</v>
      </c>
      <c r="H60" s="186">
        <f t="shared" si="7"/>
        <v>24</v>
      </c>
      <c r="I60" s="180"/>
      <c r="J60" s="179"/>
      <c r="K60" s="179"/>
      <c r="L60" s="179"/>
      <c r="M60" s="179"/>
      <c r="N60" s="179">
        <v>1</v>
      </c>
      <c r="O60" s="179"/>
      <c r="P60" s="179">
        <v>17</v>
      </c>
      <c r="Q60" s="179">
        <v>6</v>
      </c>
      <c r="R60" s="179"/>
      <c r="S60" s="325"/>
      <c r="T60" s="186"/>
      <c r="V60" s="267">
        <v>12</v>
      </c>
      <c r="W60" s="186"/>
      <c r="X60" s="206"/>
      <c r="Y60" s="179"/>
      <c r="Z60" s="179"/>
      <c r="AA60" s="179"/>
      <c r="AB60" s="186"/>
      <c r="AD60" s="267">
        <v>7</v>
      </c>
      <c r="AE60" s="186"/>
      <c r="AF60" s="206"/>
      <c r="AG60" s="179"/>
      <c r="AH60" s="186"/>
    </row>
    <row r="61" spans="1:34" ht="9" customHeight="1">
      <c r="A61" s="6"/>
      <c r="B61" s="175"/>
      <c r="C61" s="127" t="s">
        <v>82</v>
      </c>
      <c r="D61" s="133"/>
      <c r="E61" s="145"/>
      <c r="F61" s="86"/>
      <c r="G61" s="270"/>
      <c r="H61" s="210">
        <f>SUM(I61:T61)</f>
        <v>0.8275862068965516</v>
      </c>
      <c r="I61" s="191"/>
      <c r="J61" s="192"/>
      <c r="K61" s="192"/>
      <c r="L61" s="192"/>
      <c r="M61" s="192"/>
      <c r="N61" s="196">
        <f>N60/$G$58</f>
        <v>3.4482758620689655E-2</v>
      </c>
      <c r="O61" s="192"/>
      <c r="P61" s="196">
        <f>P60/$G$60</f>
        <v>0.58620689655172409</v>
      </c>
      <c r="Q61" s="196">
        <f>Q60/$G$60</f>
        <v>0.20689655172413793</v>
      </c>
      <c r="R61" s="192"/>
      <c r="S61" s="326"/>
      <c r="T61" s="190"/>
      <c r="V61" s="270"/>
      <c r="W61" s="190"/>
      <c r="X61" s="207"/>
      <c r="Y61" s="192"/>
      <c r="Z61" s="192"/>
      <c r="AA61" s="192"/>
      <c r="AB61" s="190"/>
      <c r="AD61" s="270"/>
      <c r="AE61" s="190"/>
      <c r="AF61" s="207"/>
      <c r="AG61" s="192"/>
      <c r="AH61" s="190"/>
    </row>
    <row r="62" spans="1:34" ht="12.75" customHeight="1">
      <c r="A62" s="5"/>
      <c r="B62" s="175" t="s">
        <v>40</v>
      </c>
      <c r="C62" s="111" t="s">
        <v>30</v>
      </c>
      <c r="D62" s="131"/>
      <c r="E62" s="144">
        <f>G62+V62+AD62</f>
        <v>48</v>
      </c>
      <c r="F62" s="86"/>
      <c r="G62" s="267">
        <v>29</v>
      </c>
      <c r="H62" s="186">
        <f t="shared" si="7"/>
        <v>27</v>
      </c>
      <c r="I62" s="180"/>
      <c r="J62" s="179"/>
      <c r="K62" s="179"/>
      <c r="L62" s="179"/>
      <c r="M62" s="179"/>
      <c r="N62" s="179"/>
      <c r="O62" s="179"/>
      <c r="P62" s="179">
        <v>27</v>
      </c>
      <c r="Q62" s="179"/>
      <c r="R62" s="179"/>
      <c r="S62" s="325"/>
      <c r="T62" s="186"/>
      <c r="V62" s="267">
        <v>12</v>
      </c>
      <c r="W62" s="186"/>
      <c r="X62" s="206"/>
      <c r="Y62" s="179"/>
      <c r="Z62" s="179"/>
      <c r="AA62" s="179"/>
      <c r="AB62" s="186"/>
      <c r="AD62" s="267">
        <v>7</v>
      </c>
      <c r="AE62" s="186"/>
      <c r="AF62" s="206"/>
      <c r="AG62" s="179"/>
      <c r="AH62" s="186"/>
    </row>
    <row r="63" spans="1:34" ht="9" customHeight="1">
      <c r="A63" s="173"/>
      <c r="B63" s="174"/>
      <c r="C63" s="127" t="s">
        <v>82</v>
      </c>
      <c r="D63" s="133"/>
      <c r="E63" s="145"/>
      <c r="F63" s="86"/>
      <c r="G63" s="270"/>
      <c r="H63" s="210">
        <f>SUM(I63:T63)</f>
        <v>0.93103448275862066</v>
      </c>
      <c r="I63" s="191"/>
      <c r="J63" s="192"/>
      <c r="K63" s="192"/>
      <c r="L63" s="192"/>
      <c r="M63" s="192"/>
      <c r="N63" s="192"/>
      <c r="O63" s="192"/>
      <c r="P63" s="196">
        <f>P62/$G$62</f>
        <v>0.93103448275862066</v>
      </c>
      <c r="Q63" s="192"/>
      <c r="R63" s="192"/>
      <c r="S63" s="326"/>
      <c r="T63" s="190"/>
      <c r="V63" s="270"/>
      <c r="W63" s="190"/>
      <c r="X63" s="207"/>
      <c r="Y63" s="192"/>
      <c r="Z63" s="192"/>
      <c r="AA63" s="192"/>
      <c r="AB63" s="190"/>
      <c r="AD63" s="270"/>
      <c r="AE63" s="190"/>
      <c r="AF63" s="207"/>
      <c r="AG63" s="192"/>
      <c r="AH63" s="190"/>
    </row>
    <row r="64" spans="1:34">
      <c r="B64" s="2"/>
      <c r="C64" s="142"/>
      <c r="D64" s="279"/>
      <c r="E64" s="147"/>
      <c r="F64" s="299"/>
      <c r="G64" s="269"/>
      <c r="H64" s="264"/>
      <c r="I64" s="266"/>
      <c r="J64" s="263"/>
      <c r="K64" s="263"/>
      <c r="L64" s="263"/>
      <c r="M64" s="263"/>
      <c r="N64" s="263"/>
      <c r="O64" s="263"/>
      <c r="P64" s="263"/>
      <c r="Q64" s="263"/>
      <c r="R64" s="263"/>
      <c r="S64" s="333"/>
      <c r="T64" s="264"/>
      <c r="V64" s="269"/>
      <c r="W64" s="264"/>
      <c r="X64" s="272"/>
      <c r="Y64" s="263"/>
      <c r="Z64" s="263"/>
      <c r="AA64" s="263"/>
      <c r="AB64" s="264"/>
      <c r="AD64" s="269"/>
      <c r="AE64" s="264"/>
      <c r="AF64" s="272"/>
      <c r="AG64" s="263"/>
      <c r="AH64" s="264"/>
    </row>
    <row r="65" spans="2:34">
      <c r="C65" s="257" t="s">
        <v>41</v>
      </c>
      <c r="D65" s="310">
        <f>+D42+D9</f>
        <v>16</v>
      </c>
      <c r="E65" s="59">
        <f>E42+E9</f>
        <v>1140</v>
      </c>
      <c r="F65" s="312"/>
      <c r="G65" s="309">
        <f>G42+G9</f>
        <v>688</v>
      </c>
      <c r="H65" s="258">
        <f t="shared" ref="H65:T65" si="8">+H42+H9</f>
        <v>556</v>
      </c>
      <c r="I65" s="259">
        <f t="shared" si="8"/>
        <v>1</v>
      </c>
      <c r="J65" s="260">
        <f t="shared" si="8"/>
        <v>2</v>
      </c>
      <c r="K65" s="260">
        <f t="shared" si="8"/>
        <v>2</v>
      </c>
      <c r="L65" s="260">
        <f t="shared" si="8"/>
        <v>1</v>
      </c>
      <c r="M65" s="260">
        <f t="shared" si="8"/>
        <v>1</v>
      </c>
      <c r="N65" s="260">
        <f t="shared" si="8"/>
        <v>26</v>
      </c>
      <c r="O65" s="260">
        <f t="shared" si="8"/>
        <v>336</v>
      </c>
      <c r="P65" s="260">
        <f t="shared" si="8"/>
        <v>178</v>
      </c>
      <c r="Q65" s="260">
        <f t="shared" si="8"/>
        <v>6</v>
      </c>
      <c r="R65" s="260">
        <f t="shared" si="8"/>
        <v>1</v>
      </c>
      <c r="S65" s="260">
        <f t="shared" si="8"/>
        <v>1</v>
      </c>
      <c r="T65" s="261">
        <f t="shared" si="8"/>
        <v>1</v>
      </c>
      <c r="V65" s="59">
        <f>V42+V9</f>
        <v>285</v>
      </c>
      <c r="W65" s="36">
        <f t="shared" ref="W65:AB65" si="9">+W42+W9</f>
        <v>109</v>
      </c>
      <c r="X65" s="36">
        <f t="shared" si="9"/>
        <v>1</v>
      </c>
      <c r="Y65" s="36">
        <f t="shared" si="9"/>
        <v>3</v>
      </c>
      <c r="Z65" s="36">
        <f t="shared" si="9"/>
        <v>1</v>
      </c>
      <c r="AA65" s="36">
        <f t="shared" si="9"/>
        <v>94</v>
      </c>
      <c r="AB65" s="36">
        <f t="shared" si="9"/>
        <v>10</v>
      </c>
      <c r="AD65" s="36">
        <f>AD42+AD9</f>
        <v>167</v>
      </c>
      <c r="AE65" s="36">
        <f>+AE42+AE9</f>
        <v>66</v>
      </c>
      <c r="AF65" s="37">
        <f>+AF42+AF9</f>
        <v>2</v>
      </c>
      <c r="AG65" s="37">
        <f>+AG42+AG9</f>
        <v>57</v>
      </c>
      <c r="AH65" s="36">
        <f>+AH42+AH9</f>
        <v>7</v>
      </c>
    </row>
    <row r="66" spans="2:34">
      <c r="B66" s="1"/>
      <c r="C66" s="273"/>
      <c r="F66" s="55"/>
      <c r="H66" s="277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V66"/>
      <c r="W66" s="196"/>
      <c r="X66" s="196"/>
      <c r="Y66" s="196"/>
      <c r="Z66" s="196"/>
      <c r="AA66" s="196"/>
      <c r="AB66" s="196"/>
      <c r="AE66" s="196"/>
      <c r="AF66" s="196"/>
      <c r="AG66" s="196"/>
      <c r="AH66" s="196"/>
    </row>
    <row r="67" spans="2:34">
      <c r="B67" s="1"/>
      <c r="C67" s="56" t="s">
        <v>75</v>
      </c>
      <c r="D67" s="51"/>
      <c r="E67" s="52"/>
      <c r="F67" s="55"/>
      <c r="G67" s="53">
        <f>1-H65/G65</f>
        <v>0.19186046511627908</v>
      </c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2"/>
      <c r="U67" s="55"/>
      <c r="V67" s="53">
        <f>1-W65/V65</f>
        <v>0.61754385964912273</v>
      </c>
      <c r="W67" s="49"/>
      <c r="X67" s="49"/>
      <c r="Y67" s="49"/>
      <c r="Z67" s="49"/>
      <c r="AA67" s="50"/>
      <c r="AB67" s="54"/>
      <c r="AC67" s="55"/>
      <c r="AD67" s="53">
        <f>1-AE65/AD65</f>
        <v>0.60479041916167664</v>
      </c>
      <c r="AE67" s="51"/>
      <c r="AF67" s="51"/>
      <c r="AG67" s="51"/>
      <c r="AH67" s="52"/>
    </row>
    <row r="68" spans="2:34">
      <c r="C68" s="171" t="s">
        <v>101</v>
      </c>
      <c r="F68" s="55"/>
    </row>
    <row r="69" spans="2:34">
      <c r="C69" s="171" t="s">
        <v>98</v>
      </c>
      <c r="I69" s="274"/>
      <c r="J69" s="335"/>
      <c r="V69"/>
    </row>
    <row r="70" spans="2:34">
      <c r="D70" s="3"/>
      <c r="E70" s="3"/>
      <c r="F70" s="3"/>
      <c r="G70" s="276"/>
      <c r="H70" s="275"/>
    </row>
    <row r="71" spans="2:34">
      <c r="C71" s="84"/>
    </row>
    <row r="72" spans="2:34">
      <c r="C72" s="84"/>
    </row>
  </sheetData>
  <mergeCells count="5">
    <mergeCell ref="AE5:AH5"/>
    <mergeCell ref="C2:AH2"/>
    <mergeCell ref="C3:AH3"/>
    <mergeCell ref="H5:T5"/>
    <mergeCell ref="W5:AB5"/>
  </mergeCells>
  <phoneticPr fontId="0" type="noConversion"/>
  <printOptions horizontalCentered="1" verticalCentered="1"/>
  <pageMargins left="0.31496062992126" right="0.196850393700787" top="0.17" bottom="0.17" header="0.17" footer="0.17"/>
  <pageSetup paperSize="9" scale="72" orientation="landscape" r:id="rId1"/>
  <headerFooter alignWithMargins="0"/>
  <ignoredErrors>
    <ignoredError sqref="O9 G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Nas</vt:lpstr>
      <vt:lpstr>Sta</vt:lpstr>
      <vt:lpstr>Nas!Print_Area</vt:lpstr>
      <vt:lpstr>Sta!Print_Area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ogomez</dc:creator>
  <cp:lastModifiedBy>waschenaki</cp:lastModifiedBy>
  <cp:lastPrinted>2010-05-10T07:02:53Z</cp:lastPrinted>
  <dcterms:created xsi:type="dcterms:W3CDTF">2010-04-01T12:58:21Z</dcterms:created>
  <dcterms:modified xsi:type="dcterms:W3CDTF">2010-05-11T13:37:56Z</dcterms:modified>
</cp:coreProperties>
</file>